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Mines_Ales\Vert\"/>
    </mc:Choice>
  </mc:AlternateContent>
  <xr:revisionPtr revIDLastSave="0" documentId="13_ncr:1_{D11A21A1-5C79-4FC3-AE83-E44DEB43C63F}" xr6:coauthVersionLast="47" xr6:coauthVersionMax="47" xr10:uidLastSave="{00000000-0000-0000-0000-000000000000}"/>
  <bookViews>
    <workbookView xWindow="-120" yWindow="-120" windowWidth="24240" windowHeight="13140" activeTab="2" xr2:uid="{E873A105-C77D-48A6-95FE-1269BDC0EF2A}"/>
  </bookViews>
  <sheets>
    <sheet name="Facteurs d'émission" sheetId="2" r:id="rId1"/>
    <sheet name="Convertisseurs" sheetId="13" r:id="rId2"/>
    <sheet name="Template" sheetId="3" r:id="rId3"/>
  </sheets>
  <definedNames>
    <definedName name="_xlnm._FilterDatabase" localSheetId="1" hidden="1">Convertisseurs!$B$24:$C$55</definedName>
    <definedName name="_xlnm._FilterDatabase" localSheetId="0" hidden="1">'Facteurs d''émission'!$B$29:$G$29</definedName>
    <definedName name="Achats_de_biens_et_services">'Facteurs d''émission'!$D$30:$D$106</definedName>
    <definedName name="Alimentation">'Facteurs d''émission'!$D$109:$D$320</definedName>
    <definedName name="Déchets">'Facteurs d''émission'!$D$323:$D$327</definedName>
    <definedName name="Déplacements_de_personnes">'Facteurs d''émission'!$D$18:$D$26</definedName>
    <definedName name="_xlnm.Extract" localSheetId="0">'Facteurs d''émission'!#REF!</definedName>
    <definedName name="f_adbes">OFFSET(p_adbes,0,0,COUNTA(l_adbes),1)</definedName>
    <definedName name="f_alimentation">OFFSET(p_alimentation,0,0,COUNTA(l_alimentation),1)</definedName>
    <definedName name="f_dechets">OFFSET(p_dechets,0,0,COUNTA(l_dechets),1)</definedName>
    <definedName name="f_deplacement">OFFSET(p_deplacement,0,0,COUNTA(l_deplacement),1)</definedName>
    <definedName name="Internet">'Facteurs d''émission'!$D$77:$D$81</definedName>
    <definedName name="l_adbes">'Facteurs d''émission'!$D$30:$D$106</definedName>
    <definedName name="l_alimentation">'Facteurs d''émission'!$D$109:$D$320</definedName>
    <definedName name="l_dechets">'Facteurs d''émission'!$D$323:$D$326</definedName>
    <definedName name="l_deplacement">'Facteurs d''émission'!$D$18:$D$26</definedName>
    <definedName name="nom_cellule">CELL("adresse")</definedName>
    <definedName name="p_adbes">'Facteurs d''émission'!$D$30</definedName>
    <definedName name="p_alimentation">'Facteurs d''émission'!$D$109</definedName>
    <definedName name="p_dechets">'Facteurs d''émission'!$D$323</definedName>
    <definedName name="p_deplacement">'Facteurs d''émission'!$D$18</definedName>
    <definedName name="Sources_fixes">'Facteurs d''émission'!$D$11:$D$14</definedName>
    <definedName name="Visioconférence">OFFSET(p_adbes,0,0,COUNTA(l_adbes),1)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21" i="3"/>
  <c r="F22" i="3"/>
  <c r="F23" i="3"/>
  <c r="F19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25" i="3"/>
  <c r="H22" i="3"/>
  <c r="H20" i="3"/>
  <c r="H21" i="3"/>
  <c r="G25" i="3"/>
  <c r="G26" i="3"/>
  <c r="G27" i="3"/>
  <c r="G28" i="3"/>
  <c r="H28" i="3" s="1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6" i="3"/>
  <c r="G47" i="3"/>
  <c r="H47" i="3" s="1"/>
  <c r="G48" i="3"/>
  <c r="G49" i="3"/>
  <c r="G51" i="3"/>
  <c r="G52" i="3"/>
  <c r="G53" i="3"/>
  <c r="G54" i="3"/>
  <c r="G55" i="3"/>
  <c r="G56" i="3"/>
  <c r="G57" i="3"/>
  <c r="G23" i="3"/>
  <c r="F47" i="3"/>
  <c r="F48" i="3"/>
  <c r="F49" i="3"/>
  <c r="F51" i="3"/>
  <c r="F52" i="3"/>
  <c r="H52" i="3"/>
  <c r="F53" i="3"/>
  <c r="H53" i="3"/>
  <c r="F54" i="3"/>
  <c r="H54" i="3"/>
  <c r="F55" i="3"/>
  <c r="H55" i="3"/>
  <c r="F56" i="3"/>
  <c r="H56" i="3"/>
  <c r="F57" i="3"/>
  <c r="H57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F46" i="3"/>
  <c r="H48" i="3"/>
  <c r="H49" i="3"/>
  <c r="H46" i="3"/>
  <c r="H13" i="13" l="1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F59" i="3"/>
  <c r="F60" i="3"/>
  <c r="F61" i="3"/>
  <c r="F62" i="3"/>
  <c r="E34" i="2"/>
  <c r="E36" i="2"/>
  <c r="E37" i="2"/>
  <c r="E38" i="2"/>
  <c r="E43" i="2"/>
  <c r="E46" i="2"/>
  <c r="E90" i="2"/>
  <c r="E116" i="2"/>
  <c r="E163" i="2"/>
  <c r="E196" i="2"/>
  <c r="E207" i="2"/>
  <c r="E208" i="2"/>
  <c r="E217" i="2"/>
  <c r="E222" i="2"/>
  <c r="E233" i="2"/>
  <c r="E244" i="2"/>
  <c r="E247" i="2"/>
  <c r="E255" i="2"/>
  <c r="E280" i="2"/>
  <c r="G60" i="3"/>
  <c r="H60" i="3" s="1"/>
  <c r="G61" i="3"/>
  <c r="H61" i="3" s="1"/>
  <c r="G62" i="3"/>
  <c r="H62" i="3" s="1"/>
  <c r="G59" i="3"/>
  <c r="H59" i="3" s="1"/>
  <c r="E314" i="2"/>
  <c r="H25" i="3"/>
  <c r="H23" i="3"/>
  <c r="H19" i="3"/>
  <c r="C15" i="13"/>
  <c r="G21" i="13"/>
  <c r="E21" i="13"/>
  <c r="D21" i="13"/>
  <c r="F21" i="13"/>
  <c r="C21" i="13"/>
  <c r="C11" i="13"/>
  <c r="H21" i="13" l="1"/>
  <c r="F13" i="13"/>
  <c r="H51" i="3"/>
  <c r="H63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<sst xmlns="http://schemas.openxmlformats.org/spreadsheetml/2006/main" count="1682" uniqueCount="496">
  <si>
    <t>Bilan</t>
  </si>
  <si>
    <t>Catégorie</t>
  </si>
  <si>
    <t>Appelation FE</t>
  </si>
  <si>
    <t>Explications</t>
  </si>
  <si>
    <t>Quantité</t>
  </si>
  <si>
    <t>Unité</t>
  </si>
  <si>
    <t>Facteur d'émission</t>
  </si>
  <si>
    <t>kgCO2e</t>
  </si>
  <si>
    <t>SOURCES FIXES</t>
  </si>
  <si>
    <t>Sources_fixes</t>
  </si>
  <si>
    <t>Butane - inclus maritime</t>
  </si>
  <si>
    <t>ALIMENTATION</t>
  </si>
  <si>
    <t>Alimentation</t>
  </si>
  <si>
    <t>DEPLACEMENTS</t>
  </si>
  <si>
    <t>Déplacements_de_personnes</t>
  </si>
  <si>
    <t>ACHATS DE BIENS ET DE SERVICES</t>
  </si>
  <si>
    <t>Achats_de_biens_et_services</t>
  </si>
  <si>
    <t>DECHETS</t>
  </si>
  <si>
    <t>Déchets</t>
  </si>
  <si>
    <t>Déchets triés</t>
  </si>
  <si>
    <t>Verre</t>
  </si>
  <si>
    <t>Déchets organiques compostés</t>
  </si>
  <si>
    <t>Ordures ménagères résiduelles</t>
  </si>
  <si>
    <t>Total</t>
  </si>
  <si>
    <t>Récapitulatif des catégories</t>
  </si>
  <si>
    <t>Pour rentrer un nouveau facteur d'émission :
Choisir la bonne activité (catégories vertes) puis choisir la bonne catégorie (catégories grises)
Ajouter une ligne à l'endroit approprié
Entrer le facteur d'émission
&gt; Il doit toujours rester une dernière ligne vide pour chaque catégorie</t>
  </si>
  <si>
    <t>Sous catégorie</t>
  </si>
  <si>
    <t>Source d'émission</t>
  </si>
  <si>
    <t>Source</t>
  </si>
  <si>
    <t>Eléctricité</t>
  </si>
  <si>
    <t>Eléctricité de réseau en France</t>
  </si>
  <si>
    <t>kgCO2e/kWh</t>
  </si>
  <si>
    <t>Base carbone ADEME</t>
  </si>
  <si>
    <t>Gaz</t>
  </si>
  <si>
    <t>kgCO2e/L</t>
  </si>
  <si>
    <t>Propane - inclus maritime</t>
  </si>
  <si>
    <t>Dioxyde de carbone</t>
  </si>
  <si>
    <t>kgCO2/kg</t>
  </si>
  <si>
    <t>Fin Sources_fixes</t>
  </si>
  <si>
    <t>Automobile</t>
  </si>
  <si>
    <t>Voiture particulière</t>
  </si>
  <si>
    <t>kgCO2e/km</t>
  </si>
  <si>
    <t>Transports urbains</t>
  </si>
  <si>
    <t>Autobus</t>
  </si>
  <si>
    <t>kgCO2e/passager.km</t>
  </si>
  <si>
    <t>Autocar</t>
  </si>
  <si>
    <t>Aérien</t>
  </si>
  <si>
    <t>Kérosène</t>
  </si>
  <si>
    <t>Avion passagers - Moyen courrier</t>
  </si>
  <si>
    <t>kgCO2e/peq.km</t>
  </si>
  <si>
    <t>Gazole</t>
  </si>
  <si>
    <t>Deux roues</t>
  </si>
  <si>
    <t>Moto</t>
  </si>
  <si>
    <t>Ferroviaire</t>
  </si>
  <si>
    <t>TER</t>
  </si>
  <si>
    <t>TGV</t>
  </si>
  <si>
    <t>kgCO2/passager.km</t>
  </si>
  <si>
    <t>Fin Déplacements_de_personnes</t>
  </si>
  <si>
    <t>Vêtements</t>
  </si>
  <si>
    <t>T-shirt</t>
  </si>
  <si>
    <t>kgCO2e/unité</t>
  </si>
  <si>
    <t>Polo</t>
  </si>
  <si>
    <t>Sweat</t>
  </si>
  <si>
    <t>Chausettes</t>
  </si>
  <si>
    <t>Teddy</t>
  </si>
  <si>
    <t>Calcul à partir des FE "Pull - en coton" et "Pull - en acrylique"</t>
  </si>
  <si>
    <t>Manteau</t>
  </si>
  <si>
    <t>Short</t>
  </si>
  <si>
    <t>Jogging</t>
  </si>
  <si>
    <t>Brassière de sport</t>
  </si>
  <si>
    <t>Jean</t>
  </si>
  <si>
    <t>Veste - en simili cuir</t>
  </si>
  <si>
    <t>Chemise</t>
  </si>
  <si>
    <t>Robe</t>
  </si>
  <si>
    <t>Echarpe</t>
  </si>
  <si>
    <t>Vaisselle jetable</t>
  </si>
  <si>
    <t>Gobelets en plastique</t>
  </si>
  <si>
    <t>Calcul à partir de la base carbone</t>
  </si>
  <si>
    <t>Gobelets en carton</t>
  </si>
  <si>
    <t>Serviettes en papier</t>
  </si>
  <si>
    <t>Services</t>
  </si>
  <si>
    <t>Enseignement</t>
  </si>
  <si>
    <t>kgCO2e/keuro</t>
  </si>
  <si>
    <t>Hébergement</t>
  </si>
  <si>
    <t>Activités sportives, récréatives et de loisirs</t>
  </si>
  <si>
    <t>kgCO2e/€</t>
  </si>
  <si>
    <t>Ratio monétaire</t>
  </si>
  <si>
    <t>Textile</t>
  </si>
  <si>
    <t>Outil MicMac</t>
  </si>
  <si>
    <t>Petites fournitures de bureau</t>
  </si>
  <si>
    <t>Objets spécifiques</t>
  </si>
  <si>
    <t>Chaussure de sport</t>
  </si>
  <si>
    <t>Paire de skis</t>
  </si>
  <si>
    <t>Instrument cuivre</t>
  </si>
  <si>
    <t>Instrument percussion</t>
  </si>
  <si>
    <t>Livres</t>
  </si>
  <si>
    <t>Ballon</t>
  </si>
  <si>
    <t xml:space="preserve">Base carbone ADEME </t>
  </si>
  <si>
    <t>Cigarette</t>
  </si>
  <si>
    <t>kgCO2e/kg</t>
  </si>
  <si>
    <t>Chaise</t>
  </si>
  <si>
    <t>Meuble</t>
  </si>
  <si>
    <t>Table</t>
  </si>
  <si>
    <t>Meuble de rangement</t>
  </si>
  <si>
    <t>Matériaux</t>
  </si>
  <si>
    <t>Nylon</t>
  </si>
  <si>
    <t>kgCO2e/tonne</t>
  </si>
  <si>
    <t>Verre (achat)</t>
  </si>
  <si>
    <t>Papier</t>
  </si>
  <si>
    <t>Carton neuf</t>
  </si>
  <si>
    <t>Laine</t>
  </si>
  <si>
    <t>Coton</t>
  </si>
  <si>
    <t>kgCO2e/m²</t>
  </si>
  <si>
    <t>Polypropylène</t>
  </si>
  <si>
    <t>Polyéthylène (PET)</t>
  </si>
  <si>
    <t>Acier</t>
  </si>
  <si>
    <t>Plâtre</t>
  </si>
  <si>
    <t>PVC</t>
  </si>
  <si>
    <t>Câble électrique</t>
  </si>
  <si>
    <t>kgCO2e/m</t>
  </si>
  <si>
    <t>Bois</t>
  </si>
  <si>
    <t>Aluminium</t>
  </si>
  <si>
    <t>Terre cuite</t>
  </si>
  <si>
    <t>kgCOEe/m²</t>
  </si>
  <si>
    <t>Internet</t>
  </si>
  <si>
    <t>Visioconférence</t>
  </si>
  <si>
    <t>kgCO2e/minute</t>
  </si>
  <si>
    <t>Rapport ADEME</t>
  </si>
  <si>
    <t>Mail simple</t>
  </si>
  <si>
    <t>Mail avec pièce jointe</t>
  </si>
  <si>
    <t>Stockage sur les clouds</t>
  </si>
  <si>
    <t>kgCO2e/Go/an</t>
  </si>
  <si>
    <t>https://medium.com/stanford-magazine/carbon-and-the-cloud-d6f481b79dfe</t>
  </si>
  <si>
    <t>Temps passé sur Internet</t>
  </si>
  <si>
    <t>kgCO2e/heure</t>
  </si>
  <si>
    <t>Goodies</t>
  </si>
  <si>
    <t>Banane (polyester)</t>
  </si>
  <si>
    <t>Calcul à partir du FE "T-shirt"</t>
  </si>
  <si>
    <t>Tote bag</t>
  </si>
  <si>
    <t>Calcul à partir du FE "coton"</t>
  </si>
  <si>
    <t>Lunette de soleil</t>
  </si>
  <si>
    <t>FE de "lunettes de natation"</t>
  </si>
  <si>
    <t>Ballon de baudruche</t>
  </si>
  <si>
    <t>Calcul à partir du FE "PET"</t>
  </si>
  <si>
    <t>Stickers</t>
  </si>
  <si>
    <t>FE "Etiquettes papier imprimé" + 1 sticker = 2g</t>
  </si>
  <si>
    <t>Ecocups</t>
  </si>
  <si>
    <t>Calcul à partir du FE "Polypropylène" avec poids d'un ecocup : 30g</t>
  </si>
  <si>
    <t>Grands écocups</t>
  </si>
  <si>
    <t>Calcul à partir du FE "Polypropylène" avec poids d'un ecocup : 53g</t>
  </si>
  <si>
    <t>Tickets imprimés</t>
  </si>
  <si>
    <t>Taille+poids au m²</t>
  </si>
  <si>
    <t>Préservatifs</t>
  </si>
  <si>
    <t>Calcul à partir du FE "Plastique PEBD"</t>
  </si>
  <si>
    <t>Equipements informatiques et numériques</t>
  </si>
  <si>
    <t>Enceinte Bluetooth</t>
  </si>
  <si>
    <t>Ecouteurs sans fils</t>
  </si>
  <si>
    <t>Caclul à partir de la base carbone</t>
  </si>
  <si>
    <t>Appareil photo</t>
  </si>
  <si>
    <t>Projecteur vidéo</t>
  </si>
  <si>
    <t>Console de salon (dont Switch)</t>
  </si>
  <si>
    <t>Console portable</t>
  </si>
  <si>
    <t>Electro-ménager</t>
  </si>
  <si>
    <t>Appareil à raclette/fondue</t>
  </si>
  <si>
    <t>Carte cadeau (Fnac, Boulanger, …)</t>
  </si>
  <si>
    <t>Calcul</t>
  </si>
  <si>
    <t>Mini-four</t>
  </si>
  <si>
    <t>Robot multifonction</t>
  </si>
  <si>
    <t>Electroménager</t>
  </si>
  <si>
    <t>Plaques de cuisson</t>
  </si>
  <si>
    <t>Machine à café</t>
  </si>
  <si>
    <t>Aspirateur</t>
  </si>
  <si>
    <t>Décors</t>
  </si>
  <si>
    <t>Peinture</t>
  </si>
  <si>
    <t>Autre</t>
  </si>
  <si>
    <t>Câble électrique externe</t>
  </si>
  <si>
    <t>Fin Achats_de_biens_et_services</t>
  </si>
  <si>
    <t>Fruits</t>
  </si>
  <si>
    <t>Abricot sec</t>
  </si>
  <si>
    <t>Légumes</t>
  </si>
  <si>
    <t>Ail</t>
  </si>
  <si>
    <t>Boissons</t>
  </si>
  <si>
    <t>Alcool fort</t>
  </si>
  <si>
    <t>Fromage</t>
  </si>
  <si>
    <t>Aligot</t>
  </si>
  <si>
    <t>Ananas au sirop</t>
  </si>
  <si>
    <t>Condiments</t>
  </si>
  <si>
    <t>Aneth</t>
  </si>
  <si>
    <t>Aubergine</t>
  </si>
  <si>
    <t>Pain</t>
  </si>
  <si>
    <t>Baguette de pain</t>
  </si>
  <si>
    <t>Banane</t>
  </si>
  <si>
    <t>Petit-déjeuner</t>
  </si>
  <si>
    <t>Barre chocolatée aux fruits secs</t>
  </si>
  <si>
    <t>Desserts</t>
  </si>
  <si>
    <t>Barre de céréales</t>
  </si>
  <si>
    <t>Betterave cuite</t>
  </si>
  <si>
    <t>Beurre</t>
  </si>
  <si>
    <t>Bière</t>
  </si>
  <si>
    <t>Thym frais</t>
  </si>
  <si>
    <t>Féculents</t>
  </si>
  <si>
    <t>Galette de pomme de terre</t>
  </si>
  <si>
    <t>Apéritif</t>
  </si>
  <si>
    <t>Boudoir</t>
  </si>
  <si>
    <t>Haricots verts</t>
  </si>
  <si>
    <t>Noix de muscade</t>
  </si>
  <si>
    <t>Tomates séchées</t>
  </si>
  <si>
    <t>Basilic frais</t>
  </si>
  <si>
    <t>Biscuit pâtissier</t>
  </si>
  <si>
    <t>Biscuit sec chocolaté</t>
  </si>
  <si>
    <t>Viande</t>
  </si>
  <si>
    <t>Bœuf</t>
  </si>
  <si>
    <t>Boisson à l'eau - aromatisée</t>
  </si>
  <si>
    <t>Boisson au thé</t>
  </si>
  <si>
    <t>Nuggets</t>
  </si>
  <si>
    <t>Boisson gazeuse aux fruits</t>
  </si>
  <si>
    <t>Bonbons</t>
  </si>
  <si>
    <t>Bouillon de légumes</t>
  </si>
  <si>
    <t>Brownie au chocolat</t>
  </si>
  <si>
    <t>Poisson</t>
  </si>
  <si>
    <t>Cabillaud</t>
  </si>
  <si>
    <t>Cacahuètes</t>
  </si>
  <si>
    <t>Cacao non sucré</t>
  </si>
  <si>
    <t>Café</t>
  </si>
  <si>
    <t>Café en poudre</t>
  </si>
  <si>
    <t>Camembert</t>
  </si>
  <si>
    <t>Cannelle</t>
  </si>
  <si>
    <t>Caramel</t>
  </si>
  <si>
    <t>Estimation à partir de la base carbone</t>
  </si>
  <si>
    <t>Carotte</t>
  </si>
  <si>
    <t>Céréales pour petit-dejeuner</t>
  </si>
  <si>
    <t>Champignon</t>
  </si>
  <si>
    <t>Châtaigne (cuite à l'eau)</t>
  </si>
  <si>
    <t>Chèvre</t>
  </si>
  <si>
    <t>Chips de pomme de terre</t>
  </si>
  <si>
    <t>Chocolat noir</t>
  </si>
  <si>
    <t>Chou</t>
  </si>
  <si>
    <t>Ciboulette</t>
  </si>
  <si>
    <t>Cidre</t>
  </si>
  <si>
    <t>Citron</t>
  </si>
  <si>
    <t>Clémentine</t>
  </si>
  <si>
    <t>Cocktail de fruits (égoutté)</t>
  </si>
  <si>
    <t>Clou de girofle</t>
  </si>
  <si>
    <t>Compote de pomme</t>
  </si>
  <si>
    <t>Concombre</t>
  </si>
  <si>
    <t>Confiture</t>
  </si>
  <si>
    <t>Coriandre</t>
  </si>
  <si>
    <t>Coulis (purée) de tomates</t>
  </si>
  <si>
    <t>Coulis de framboise</t>
  </si>
  <si>
    <t>Courgette</t>
  </si>
  <si>
    <t>Crème</t>
  </si>
  <si>
    <t>Crème chantilly</t>
  </si>
  <si>
    <t>Crème de marron</t>
  </si>
  <si>
    <t>Crème dessert</t>
  </si>
  <si>
    <t>Cumin</t>
  </si>
  <si>
    <t>Curcuma</t>
  </si>
  <si>
    <t>Eau en bouteille</t>
  </si>
  <si>
    <t>Echalote</t>
  </si>
  <si>
    <t>Emmental/Comté/Gruyère</t>
  </si>
  <si>
    <t>Epinard surgelé</t>
  </si>
  <si>
    <t>Extrait de vanille</t>
  </si>
  <si>
    <t>Farine</t>
  </si>
  <si>
    <t>Fécule de maïs</t>
  </si>
  <si>
    <t>Filet de bacon</t>
  </si>
  <si>
    <t>Filet de veau (cuit)</t>
  </si>
  <si>
    <t>Fraise</t>
  </si>
  <si>
    <t>Framboises (crues/surgelés)</t>
  </si>
  <si>
    <t>Frites de pomme de terre</t>
  </si>
  <si>
    <t>Fromage (moyen)</t>
  </si>
  <si>
    <t>Fromage à raclette</t>
  </si>
  <si>
    <t>Fromage blanc</t>
  </si>
  <si>
    <t>Gâteaux apéritifs (moyenne)</t>
  </si>
  <si>
    <t>Gingembre</t>
  </si>
  <si>
    <t>Glaces (machine à glaces)</t>
  </si>
  <si>
    <t>Haricots rouges</t>
  </si>
  <si>
    <t>Herbes aromatiques</t>
  </si>
  <si>
    <t>Huile</t>
  </si>
  <si>
    <t>Huile de tournesol</t>
  </si>
  <si>
    <t>Huile d'olive</t>
  </si>
  <si>
    <t>Infusion/Tisane</t>
  </si>
  <si>
    <t>Jambon cuit</t>
  </si>
  <si>
    <t>Julienne de légumes</t>
  </si>
  <si>
    <t>Jus de citron</t>
  </si>
  <si>
    <t>Jus de fruits</t>
  </si>
  <si>
    <t>Ketchup</t>
  </si>
  <si>
    <t>Khatfa feuille de brick - préemballée</t>
  </si>
  <si>
    <t>Kiwi</t>
  </si>
  <si>
    <t>Knackis</t>
  </si>
  <si>
    <t>Lait demi-écrémé</t>
  </si>
  <si>
    <t>Lardons</t>
  </si>
  <si>
    <t>Plat</t>
  </si>
  <si>
    <t>Lasagnes (végé)</t>
  </si>
  <si>
    <t>kgCO2e/portion</t>
  </si>
  <si>
    <t>Food GES</t>
  </si>
  <si>
    <t>Lasagnes (viande)</t>
  </si>
  <si>
    <t>Légumes pour couscous</t>
  </si>
  <si>
    <t>Lentille</t>
  </si>
  <si>
    <t>Levure</t>
  </si>
  <si>
    <t>Limonade</t>
  </si>
  <si>
    <t>Litchi</t>
  </si>
  <si>
    <t>Madeleines</t>
  </si>
  <si>
    <t>Maïs</t>
  </si>
  <si>
    <t>Mandarine</t>
  </si>
  <si>
    <t>Maroille</t>
  </si>
  <si>
    <t>Mayonnaise</t>
  </si>
  <si>
    <t>Melon</t>
  </si>
  <si>
    <t>Merguez</t>
  </si>
  <si>
    <t>Miel</t>
  </si>
  <si>
    <t>Myrtilles (crues/surgelés)</t>
  </si>
  <si>
    <t>Mojito</t>
  </si>
  <si>
    <t>Calcul à partir de la recette</t>
  </si>
  <si>
    <t>Mousse de canard</t>
  </si>
  <si>
    <t>Moutarde</t>
  </si>
  <si>
    <t>Mozzarella</t>
  </si>
  <si>
    <t>Noix de cajou</t>
  </si>
  <si>
    <t>Nouilles</t>
  </si>
  <si>
    <t>Œufs</t>
  </si>
  <si>
    <t>Œufs - cage</t>
  </si>
  <si>
    <t>Œufs - plein air</t>
  </si>
  <si>
    <t>Oignon</t>
  </si>
  <si>
    <t>Olives (en boîte)</t>
  </si>
  <si>
    <t>Omelette</t>
  </si>
  <si>
    <t>Orange</t>
  </si>
  <si>
    <t>Pain de mie</t>
  </si>
  <si>
    <t>Pain d'épices</t>
  </si>
  <si>
    <t>Pain pour hamburger ou hot dog</t>
  </si>
  <si>
    <t>Paprika</t>
  </si>
  <si>
    <t>Parmesan</t>
  </si>
  <si>
    <t>Pastèque</t>
  </si>
  <si>
    <t>Patate douce (cuite)</t>
  </si>
  <si>
    <t>Pâte à tartiner</t>
  </si>
  <si>
    <t>Autres</t>
  </si>
  <si>
    <t>Pâte brisée</t>
  </si>
  <si>
    <t>Pâte de fruits</t>
  </si>
  <si>
    <t>Pâté de porc</t>
  </si>
  <si>
    <t>Pâtes</t>
  </si>
  <si>
    <t>Pesto (vert ou rouge)</t>
  </si>
  <si>
    <t>Petits pois</t>
  </si>
  <si>
    <t>Piment et poivre</t>
  </si>
  <si>
    <t>Pistache</t>
  </si>
  <si>
    <t>Pizza 4 fromages</t>
  </si>
  <si>
    <t>Pizza non végé</t>
  </si>
  <si>
    <t>Pizza végé</t>
  </si>
  <si>
    <t>Poire</t>
  </si>
  <si>
    <t>Poireau</t>
  </si>
  <si>
    <t>Pois chiches</t>
  </si>
  <si>
    <t>Poisson pâné surgelé</t>
  </si>
  <si>
    <t>Poitrine de porc</t>
  </si>
  <si>
    <t>Poivron</t>
  </si>
  <si>
    <t>Polenta</t>
  </si>
  <si>
    <t>Pomme</t>
  </si>
  <si>
    <t>Pommes de terre</t>
  </si>
  <si>
    <t>Pop-corn (nature)</t>
  </si>
  <si>
    <t>Poudre cacaotée</t>
  </si>
  <si>
    <t>Poudre d'amande</t>
  </si>
  <si>
    <t>Poulet, filets</t>
  </si>
  <si>
    <t>Prune, crue</t>
  </si>
  <si>
    <t>Pruneau sec</t>
  </si>
  <si>
    <t>Raisin</t>
  </si>
  <si>
    <t>Reblochon</t>
  </si>
  <si>
    <t>Repas - moyen</t>
  </si>
  <si>
    <t>Repas</t>
  </si>
  <si>
    <t>Repas avec viande blanche ou poisson</t>
  </si>
  <si>
    <t>Riz</t>
  </si>
  <si>
    <t>Rosette</t>
  </si>
  <si>
    <t>Rouget-barbet de roche</t>
  </si>
  <si>
    <t>Salade</t>
  </si>
  <si>
    <t>Salade de pâtes (avec viande)</t>
  </si>
  <si>
    <t>Sandwich poulet</t>
  </si>
  <si>
    <t>Sandwich végé</t>
  </si>
  <si>
    <t>Sangria</t>
  </si>
  <si>
    <t>Sauce béchamel</t>
  </si>
  <si>
    <t>Sauce Bolognaise</t>
  </si>
  <si>
    <t>Sauce soja</t>
  </si>
  <si>
    <t>Sauce tomate</t>
  </si>
  <si>
    <t>Saucisse (chair)</t>
  </si>
  <si>
    <t>Saucisson</t>
  </si>
  <si>
    <t>Saumon fumé</t>
  </si>
  <si>
    <t>Sel</t>
  </si>
  <si>
    <t>Semoule</t>
  </si>
  <si>
    <t>Sésame</t>
  </si>
  <si>
    <t>Sirop à diluer</t>
  </si>
  <si>
    <t>Sodas</t>
  </si>
  <si>
    <t>Soupe aux légumes</t>
  </si>
  <si>
    <t>Steak haché</t>
  </si>
  <si>
    <t>Sucre</t>
  </si>
  <si>
    <t>Sucre vanillé</t>
  </si>
  <si>
    <t>Taboulé au poulet</t>
  </si>
  <si>
    <t>Terrine végétale</t>
  </si>
  <si>
    <t>Thé</t>
  </si>
  <si>
    <t>Thon (en boîte)</t>
  </si>
  <si>
    <t>Tofu</t>
  </si>
  <si>
    <t>Tomates de saison</t>
  </si>
  <si>
    <t>Brioche au beurre</t>
  </si>
  <si>
    <t>Tomates hors saison</t>
  </si>
  <si>
    <t>Tomme</t>
  </si>
  <si>
    <t>Fromage à tartiner</t>
  </si>
  <si>
    <t>Persil Frais</t>
  </si>
  <si>
    <t>Tortilla (à garnir)</t>
  </si>
  <si>
    <t>Viande Hachée</t>
  </si>
  <si>
    <t>Viennoiserie</t>
  </si>
  <si>
    <t>Vin</t>
  </si>
  <si>
    <t>Vinaigre</t>
  </si>
  <si>
    <t>Vinaigrette</t>
  </si>
  <si>
    <t>Yaourt aux fruits</t>
  </si>
  <si>
    <t>Yaourt nature</t>
  </si>
  <si>
    <t>Fin Alimentation</t>
  </si>
  <si>
    <t>Moyenne calculée à partir des proportions données par Citeo et avec les FE de la base carbone ADEME</t>
  </si>
  <si>
    <t>Fin Déchets</t>
  </si>
  <si>
    <t>PAPIER</t>
  </si>
  <si>
    <t>Consommation électrique</t>
  </si>
  <si>
    <t>Nombre de pages A4</t>
  </si>
  <si>
    <t>Temps d'utilisation (h)</t>
  </si>
  <si>
    <t>TOTAL</t>
  </si>
  <si>
    <t>Masse de papier (kg)</t>
  </si>
  <si>
    <t>Appareil</t>
  </si>
  <si>
    <t>Enceinte portable</t>
  </si>
  <si>
    <t>Vidéoprojecteur</t>
  </si>
  <si>
    <t>Friteuse</t>
  </si>
  <si>
    <t>Four</t>
  </si>
  <si>
    <t>Plaques</t>
  </si>
  <si>
    <t>Robot de cuisine</t>
  </si>
  <si>
    <t>Frigo SdB</t>
  </si>
  <si>
    <t>Crêpière</t>
  </si>
  <si>
    <t>Cuiseur riz</t>
  </si>
  <si>
    <t>Gaufrier</t>
  </si>
  <si>
    <t>Batteur</t>
  </si>
  <si>
    <t>Tireuse</t>
  </si>
  <si>
    <t>Machine à pop-corns</t>
  </si>
  <si>
    <t>Machine à Barbapapa</t>
  </si>
  <si>
    <t>Micro-onde</t>
  </si>
  <si>
    <t>Bouilloire</t>
  </si>
  <si>
    <t>Puissance électrique estimée de l'appareil (W)</t>
  </si>
  <si>
    <t>CARTON</t>
  </si>
  <si>
    <t>Enérgie électrique consommée (kWh)</t>
  </si>
  <si>
    <t>Surface (cm²)</t>
  </si>
  <si>
    <t>Masse de carton (kg)</t>
  </si>
  <si>
    <t>DECHETS : EMBALLAGES</t>
  </si>
  <si>
    <t>Matériau principal</t>
  </si>
  <si>
    <t>Papier / Carton</t>
  </si>
  <si>
    <t>Boîte de conserve</t>
  </si>
  <si>
    <t>Plastique / Polystirène / PET</t>
  </si>
  <si>
    <t>Déchets organiques (épluchures, …)</t>
  </si>
  <si>
    <t>Masse de produit contenu dans l'emballage</t>
  </si>
  <si>
    <t>Ratio de masse appliqué (masse emballage/masse produit)</t>
  </si>
  <si>
    <t>Masse d'emballage</t>
  </si>
  <si>
    <t>Elément</t>
  </si>
  <si>
    <t>Poids moyen</t>
  </si>
  <si>
    <t>70 g</t>
  </si>
  <si>
    <t>Baguette</t>
  </si>
  <si>
    <t>200 g</t>
  </si>
  <si>
    <t xml:space="preserve">120 g </t>
  </si>
  <si>
    <t>125 g</t>
  </si>
  <si>
    <t>Chou blanc</t>
  </si>
  <si>
    <t>700 g</t>
  </si>
  <si>
    <t>150 g</t>
  </si>
  <si>
    <t>Compote</t>
  </si>
  <si>
    <t>90 g</t>
  </si>
  <si>
    <t>400 g</t>
  </si>
  <si>
    <t>Cube de bouillon de légumes</t>
  </si>
  <si>
    <t>10 g</t>
  </si>
  <si>
    <t>Gobelet plastique</t>
  </si>
  <si>
    <t>4 g</t>
  </si>
  <si>
    <t>Jeu de carte</t>
  </si>
  <si>
    <t>94 g</t>
  </si>
  <si>
    <t>Madeleine</t>
  </si>
  <si>
    <t>18 g</t>
  </si>
  <si>
    <t xml:space="preserve">Melon </t>
  </si>
  <si>
    <t>1 kg</t>
  </si>
  <si>
    <t>100 g</t>
  </si>
  <si>
    <t>3 kg</t>
  </si>
  <si>
    <t>230 g</t>
  </si>
  <si>
    <t>Pizza</t>
  </si>
  <si>
    <t>145 g</t>
  </si>
  <si>
    <t>Sac poubelle 50 L</t>
  </si>
  <si>
    <t>50 g</t>
  </si>
  <si>
    <t>300 g</t>
  </si>
  <si>
    <t>Serviette papier</t>
  </si>
  <si>
    <t>1 g</t>
  </si>
  <si>
    <t>Tomate</t>
  </si>
  <si>
    <t>130 g</t>
  </si>
  <si>
    <t>Tranche de jambon</t>
  </si>
  <si>
    <t>Tranche de rosette</t>
  </si>
  <si>
    <t>20 g</t>
  </si>
  <si>
    <t>Yaourt</t>
  </si>
  <si>
    <t>Tortilla</t>
  </si>
  <si>
    <t>40g</t>
  </si>
  <si>
    <t xml:space="preserve">Nom </t>
  </si>
  <si>
    <t xml:space="preserve">Date </t>
  </si>
  <si>
    <t>Remarques:</t>
  </si>
  <si>
    <t>Catégorie de véhicule</t>
  </si>
  <si>
    <t>Catégories d'achats</t>
  </si>
  <si>
    <t>Sous-catégorie</t>
  </si>
  <si>
    <t>Matériaux bruts</t>
  </si>
  <si>
    <t>Fait par:</t>
  </si>
  <si>
    <t>Partagé par: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</si>
</sst>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9"/>
      <color theme="0"/>
      <name val="Geneva"/>
    </font>
    <font>
      <b/>
      <sz val="9"/>
      <color theme="0"/>
      <name val="Geneva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666666"/>
      <name val="Courier New"/>
      <family val="3"/>
    </font>
    <font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6AB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medium">
        <color rgb="FFA5A5A5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CCCCCC"/>
      </left>
      <right style="medium">
        <color rgb="FFA5A5A5"/>
      </right>
      <top style="medium">
        <color rgb="FFCCCCCC"/>
      </top>
      <bottom style="medium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0" fillId="3" borderId="1" xfId="0" applyNumberForma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0" fontId="8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12" borderId="18" xfId="0" applyFont="1" applyFill="1" applyBorder="1" applyAlignment="1">
      <alignment horizontal="right" wrapText="1"/>
    </xf>
    <xf numFmtId="0" fontId="9" fillId="13" borderId="19" xfId="0" applyFont="1" applyFill="1" applyBorder="1" applyAlignment="1">
      <alignment horizontal="center" wrapText="1"/>
    </xf>
    <xf numFmtId="0" fontId="9" fillId="13" borderId="20" xfId="0" applyFont="1" applyFill="1" applyBorder="1" applyAlignment="1">
      <alignment horizontal="center" wrapText="1"/>
    </xf>
    <xf numFmtId="0" fontId="6" fillId="0" borderId="0" xfId="0" applyFont="1"/>
    <xf numFmtId="14" fontId="9" fillId="13" borderId="20" xfId="0" applyNumberFormat="1" applyFont="1" applyFill="1" applyBorder="1" applyAlignment="1">
      <alignment horizontal="center" wrapText="1"/>
    </xf>
    <xf numFmtId="0" fontId="12" fillId="1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9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_Laboratoires" xfId="1" xr:uid="{213B44BB-E5B6-4CE7-A2AB-BBDB690373EF}"/>
  </cellStyles>
  <dxfs count="0"/>
  <tableStyles count="0" defaultTableStyle="TableStyleMedium2" defaultPivotStyle="PivotStyleLight16"/>
  <colors>
    <mruColors>
      <color rgb="FFFFECC5"/>
      <color rgb="FFFE2E1E"/>
      <color rgb="FF009900"/>
      <color rgb="FFFE7166"/>
      <color rgb="FF9E5ECE"/>
      <color rgb="FFFF99FF"/>
      <color rgb="FF99FFCC"/>
      <color rgb="FFFF9999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FBB4-985D-4358-B76D-357F6DF654C7}">
  <dimension ref="A2:M328"/>
  <sheetViews>
    <sheetView topLeftCell="A104" zoomScale="82" zoomScaleNormal="70" workbookViewId="0">
      <selection activeCell="D282" sqref="D282"/>
    </sheetView>
  </sheetViews>
  <sheetFormatPr baseColWidth="10" defaultColWidth="10.7109375" defaultRowHeight="15" x14ac:dyDescent="0.25"/>
  <cols>
    <col min="1" max="1" width="10.7109375" style="6"/>
    <col min="2" max="2" width="32.140625" style="6" customWidth="1"/>
    <col min="3" max="3" width="43.5703125" style="6" customWidth="1"/>
    <col min="4" max="4" width="55.28515625" style="6" bestFit="1" customWidth="1"/>
    <col min="5" max="5" width="18.5703125" style="6" bestFit="1" customWidth="1"/>
    <col min="6" max="6" width="23" style="6" customWidth="1"/>
    <col min="7" max="7" width="90.28515625" style="6" bestFit="1" customWidth="1"/>
    <col min="8" max="8" width="24.85546875" style="6" customWidth="1"/>
    <col min="9" max="9" width="12.28515625" style="6" customWidth="1"/>
    <col min="10" max="10" width="15.5703125" style="6" customWidth="1"/>
    <col min="11" max="11" width="26.28515625" style="6" bestFit="1" customWidth="1"/>
    <col min="12" max="12" width="12.28515625" style="6" bestFit="1" customWidth="1"/>
    <col min="13" max="13" width="7.85546875" style="6" bestFit="1" customWidth="1"/>
    <col min="14" max="16384" width="10.7109375" style="6"/>
  </cols>
  <sheetData>
    <row r="2" spans="1:13" ht="15.75" thickBot="1" x14ac:dyDescent="0.3"/>
    <row r="3" spans="1:13" ht="15.75" thickBot="1" x14ac:dyDescent="0.3">
      <c r="B3" s="9" t="s">
        <v>24</v>
      </c>
      <c r="H3" s="48" t="s">
        <v>494</v>
      </c>
      <c r="I3" s="49" t="s">
        <v>495</v>
      </c>
      <c r="J3" s="50"/>
      <c r="K3" s="33"/>
      <c r="L3" s="33"/>
      <c r="M3" s="33"/>
    </row>
    <row r="4" spans="1:13" ht="14.45" customHeight="1" x14ac:dyDescent="0.25">
      <c r="B4" s="15" t="s">
        <v>9</v>
      </c>
      <c r="D4" s="63" t="s">
        <v>25</v>
      </c>
      <c r="E4" s="64"/>
      <c r="F4" s="65"/>
      <c r="H4" s="51" t="e" vm="1">
        <v>#VALUE!</v>
      </c>
      <c r="I4" s="54" t="e" vm="2">
        <v>#VALUE!</v>
      </c>
      <c r="J4" s="55"/>
    </row>
    <row r="5" spans="1:13" ht="14.45" customHeight="1" x14ac:dyDescent="0.25">
      <c r="B5" s="11" t="s">
        <v>14</v>
      </c>
      <c r="D5" s="66"/>
      <c r="E5" s="67"/>
      <c r="F5" s="68"/>
      <c r="H5" s="52"/>
      <c r="I5" s="56"/>
      <c r="J5" s="57"/>
    </row>
    <row r="6" spans="1:13" x14ac:dyDescent="0.25">
      <c r="B6" s="11" t="s">
        <v>16</v>
      </c>
      <c r="D6" s="66"/>
      <c r="E6" s="67"/>
      <c r="F6" s="68"/>
      <c r="H6" s="52"/>
      <c r="I6" s="56"/>
      <c r="J6" s="57"/>
    </row>
    <row r="7" spans="1:13" x14ac:dyDescent="0.25">
      <c r="B7" s="8" t="s">
        <v>12</v>
      </c>
      <c r="D7" s="66"/>
      <c r="E7" s="67"/>
      <c r="F7" s="68"/>
      <c r="H7" s="52"/>
      <c r="I7" s="56"/>
      <c r="J7" s="57"/>
    </row>
    <row r="8" spans="1:13" ht="14.45" customHeight="1" thickBot="1" x14ac:dyDescent="0.3">
      <c r="B8" s="8" t="s">
        <v>18</v>
      </c>
      <c r="D8" s="69"/>
      <c r="E8" s="70"/>
      <c r="F8" s="71"/>
      <c r="H8" s="53"/>
      <c r="I8" s="58"/>
      <c r="J8" s="59"/>
    </row>
    <row r="10" spans="1:13" ht="15.75" x14ac:dyDescent="0.25">
      <c r="A10" s="7"/>
      <c r="B10" s="2" t="s">
        <v>1</v>
      </c>
      <c r="C10" s="2" t="s">
        <v>26</v>
      </c>
      <c r="D10" s="2" t="s">
        <v>27</v>
      </c>
      <c r="E10" s="2" t="s">
        <v>6</v>
      </c>
      <c r="F10" s="2" t="s">
        <v>5</v>
      </c>
      <c r="G10" s="2" t="s">
        <v>28</v>
      </c>
    </row>
    <row r="11" spans="1:13" x14ac:dyDescent="0.25">
      <c r="B11" s="11" t="s">
        <v>9</v>
      </c>
      <c r="C11" s="11" t="s">
        <v>29</v>
      </c>
      <c r="D11" s="11" t="s">
        <v>30</v>
      </c>
      <c r="E11" s="11">
        <v>5.9900000000000002E-2</v>
      </c>
      <c r="F11" s="11" t="s">
        <v>31</v>
      </c>
      <c r="G11" s="11" t="s">
        <v>32</v>
      </c>
    </row>
    <row r="12" spans="1:13" x14ac:dyDescent="0.25">
      <c r="B12" s="11" t="s">
        <v>9</v>
      </c>
      <c r="C12" s="36" t="s">
        <v>33</v>
      </c>
      <c r="D12" s="11" t="s">
        <v>10</v>
      </c>
      <c r="E12" s="11">
        <v>2</v>
      </c>
      <c r="F12" s="11" t="s">
        <v>34</v>
      </c>
      <c r="G12" s="11" t="s">
        <v>32</v>
      </c>
    </row>
    <row r="13" spans="1:13" x14ac:dyDescent="0.25">
      <c r="B13" s="11" t="s">
        <v>9</v>
      </c>
      <c r="C13" s="36" t="s">
        <v>33</v>
      </c>
      <c r="D13" s="11" t="s">
        <v>35</v>
      </c>
      <c r="E13" s="11">
        <v>1.79</v>
      </c>
      <c r="F13" s="11" t="s">
        <v>34</v>
      </c>
      <c r="G13" s="11" t="s">
        <v>32</v>
      </c>
    </row>
    <row r="14" spans="1:13" x14ac:dyDescent="0.25">
      <c r="B14" s="11" t="s">
        <v>9</v>
      </c>
      <c r="C14" s="36" t="s">
        <v>33</v>
      </c>
      <c r="D14" s="11" t="s">
        <v>36</v>
      </c>
      <c r="E14" s="11">
        <v>1</v>
      </c>
      <c r="F14" s="11" t="s">
        <v>37</v>
      </c>
      <c r="G14" s="11"/>
    </row>
    <row r="15" spans="1:13" x14ac:dyDescent="0.25">
      <c r="B15" s="11"/>
      <c r="C15" s="11"/>
      <c r="D15" s="11"/>
      <c r="E15" s="11"/>
      <c r="F15" s="11"/>
      <c r="G15" s="11"/>
    </row>
    <row r="16" spans="1:13" x14ac:dyDescent="0.25">
      <c r="B16" s="60" t="s">
        <v>38</v>
      </c>
      <c r="C16" s="61"/>
      <c r="D16" s="61"/>
      <c r="E16" s="61"/>
      <c r="F16" s="61"/>
      <c r="G16" s="62"/>
    </row>
    <row r="17" spans="1:7" ht="15.75" x14ac:dyDescent="0.25">
      <c r="A17" s="7"/>
      <c r="B17" s="2" t="s">
        <v>1</v>
      </c>
      <c r="C17" s="2" t="s">
        <v>26</v>
      </c>
      <c r="D17" s="2" t="s">
        <v>27</v>
      </c>
      <c r="E17" s="2" t="s">
        <v>6</v>
      </c>
      <c r="F17" s="2" t="s">
        <v>5</v>
      </c>
      <c r="G17" s="2" t="s">
        <v>28</v>
      </c>
    </row>
    <row r="18" spans="1:7" x14ac:dyDescent="0.25">
      <c r="B18" s="11" t="s">
        <v>14</v>
      </c>
      <c r="C18" s="11" t="s">
        <v>39</v>
      </c>
      <c r="D18" s="13" t="s">
        <v>40</v>
      </c>
      <c r="E18" s="11">
        <v>0.17799999999999999</v>
      </c>
      <c r="F18" s="11" t="s">
        <v>41</v>
      </c>
      <c r="G18" s="11" t="s">
        <v>32</v>
      </c>
    </row>
    <row r="19" spans="1:7" x14ac:dyDescent="0.25">
      <c r="B19" s="11" t="s">
        <v>14</v>
      </c>
      <c r="C19" s="11" t="s">
        <v>42</v>
      </c>
      <c r="D19" s="11" t="s">
        <v>43</v>
      </c>
      <c r="E19" s="11">
        <v>0.14599999999999999</v>
      </c>
      <c r="F19" s="11" t="s">
        <v>44</v>
      </c>
      <c r="G19" s="11" t="s">
        <v>32</v>
      </c>
    </row>
    <row r="20" spans="1:7" x14ac:dyDescent="0.25">
      <c r="B20" s="11" t="s">
        <v>14</v>
      </c>
      <c r="C20" s="11" t="s">
        <v>42</v>
      </c>
      <c r="D20" s="11" t="s">
        <v>45</v>
      </c>
      <c r="E20" s="11">
        <v>3.5200000000000002E-2</v>
      </c>
      <c r="F20" s="11" t="s">
        <v>44</v>
      </c>
      <c r="G20" s="11" t="s">
        <v>32</v>
      </c>
    </row>
    <row r="21" spans="1:7" x14ac:dyDescent="0.25">
      <c r="B21" s="11" t="s">
        <v>14</v>
      </c>
      <c r="C21" s="11" t="s">
        <v>46</v>
      </c>
      <c r="D21" s="11" t="s">
        <v>47</v>
      </c>
      <c r="E21" s="11">
        <v>3.08</v>
      </c>
      <c r="F21" s="11" t="s">
        <v>34</v>
      </c>
      <c r="G21" s="11" t="s">
        <v>32</v>
      </c>
    </row>
    <row r="22" spans="1:7" x14ac:dyDescent="0.25">
      <c r="B22" s="11" t="s">
        <v>14</v>
      </c>
      <c r="C22" s="11" t="s">
        <v>46</v>
      </c>
      <c r="D22" s="11" t="s">
        <v>48</v>
      </c>
      <c r="E22" s="12">
        <v>0.187</v>
      </c>
      <c r="F22" s="11" t="s">
        <v>49</v>
      </c>
      <c r="G22" s="11" t="s">
        <v>32</v>
      </c>
    </row>
    <row r="23" spans="1:7" x14ac:dyDescent="0.25">
      <c r="B23" s="11" t="s">
        <v>14</v>
      </c>
      <c r="C23" s="11" t="s">
        <v>39</v>
      </c>
      <c r="D23" s="11" t="s">
        <v>50</v>
      </c>
      <c r="E23" s="12">
        <v>3.1</v>
      </c>
      <c r="F23" s="11" t="s">
        <v>34</v>
      </c>
      <c r="G23" s="11" t="s">
        <v>32</v>
      </c>
    </row>
    <row r="24" spans="1:7" x14ac:dyDescent="0.25">
      <c r="B24" s="11" t="s">
        <v>14</v>
      </c>
      <c r="C24" s="11" t="s">
        <v>51</v>
      </c>
      <c r="D24" s="11" t="s">
        <v>52</v>
      </c>
      <c r="E24" s="11">
        <v>0.16800000000000001</v>
      </c>
      <c r="F24" s="11" t="s">
        <v>41</v>
      </c>
      <c r="G24" s="11" t="s">
        <v>32</v>
      </c>
    </row>
    <row r="25" spans="1:7" x14ac:dyDescent="0.25">
      <c r="B25" s="11" t="s">
        <v>14</v>
      </c>
      <c r="C25" s="11" t="s">
        <v>53</v>
      </c>
      <c r="D25" s="11" t="s">
        <v>54</v>
      </c>
      <c r="E25" s="11">
        <v>2.9600000000000001E-2</v>
      </c>
      <c r="F25" s="11" t="s">
        <v>44</v>
      </c>
      <c r="G25" s="11" t="s">
        <v>32</v>
      </c>
    </row>
    <row r="26" spans="1:7" x14ac:dyDescent="0.25">
      <c r="B26" s="11" t="s">
        <v>14</v>
      </c>
      <c r="C26" s="11" t="s">
        <v>53</v>
      </c>
      <c r="D26" s="11" t="s">
        <v>55</v>
      </c>
      <c r="E26" s="12">
        <v>2.3600000000000001E-3</v>
      </c>
      <c r="F26" s="11" t="s">
        <v>56</v>
      </c>
      <c r="G26" s="11" t="s">
        <v>32</v>
      </c>
    </row>
    <row r="27" spans="1:7" x14ac:dyDescent="0.25">
      <c r="B27" s="11"/>
      <c r="C27" s="11"/>
      <c r="D27" s="11"/>
      <c r="E27" s="11"/>
      <c r="F27" s="11"/>
      <c r="G27" s="11"/>
    </row>
    <row r="28" spans="1:7" x14ac:dyDescent="0.25">
      <c r="B28" s="60" t="s">
        <v>57</v>
      </c>
      <c r="C28" s="61"/>
      <c r="D28" s="61"/>
      <c r="E28" s="61"/>
      <c r="F28" s="61"/>
      <c r="G28" s="62"/>
    </row>
    <row r="29" spans="1:7" ht="15.75" x14ac:dyDescent="0.25">
      <c r="A29" s="7"/>
      <c r="B29" s="2" t="s">
        <v>1</v>
      </c>
      <c r="C29" s="2" t="s">
        <v>26</v>
      </c>
      <c r="D29" s="2" t="s">
        <v>27</v>
      </c>
      <c r="E29" s="2" t="s">
        <v>6</v>
      </c>
      <c r="F29" s="2" t="s">
        <v>5</v>
      </c>
      <c r="G29" s="2" t="s">
        <v>28</v>
      </c>
    </row>
    <row r="30" spans="1:7" x14ac:dyDescent="0.25">
      <c r="B30" s="11" t="s">
        <v>16</v>
      </c>
      <c r="C30" s="11" t="s">
        <v>58</v>
      </c>
      <c r="D30" s="11" t="s">
        <v>59</v>
      </c>
      <c r="E30" s="11">
        <v>5.5</v>
      </c>
      <c r="F30" s="11" t="s">
        <v>60</v>
      </c>
      <c r="G30" s="11" t="s">
        <v>32</v>
      </c>
    </row>
    <row r="31" spans="1:7" x14ac:dyDescent="0.25">
      <c r="B31" s="11" t="s">
        <v>16</v>
      </c>
      <c r="C31" s="11" t="s">
        <v>58</v>
      </c>
      <c r="D31" s="11" t="s">
        <v>61</v>
      </c>
      <c r="E31" s="11">
        <v>8.1999999999999993</v>
      </c>
      <c r="F31" s="11" t="s">
        <v>60</v>
      </c>
      <c r="G31" s="11" t="s">
        <v>32</v>
      </c>
    </row>
    <row r="32" spans="1:7" x14ac:dyDescent="0.25">
      <c r="B32" s="11" t="s">
        <v>16</v>
      </c>
      <c r="C32" s="11" t="s">
        <v>58</v>
      </c>
      <c r="D32" s="11" t="s">
        <v>62</v>
      </c>
      <c r="E32" s="11">
        <v>27.4</v>
      </c>
      <c r="F32" s="11" t="s">
        <v>60</v>
      </c>
      <c r="G32" s="11" t="s">
        <v>32</v>
      </c>
    </row>
    <row r="33" spans="2:7" x14ac:dyDescent="0.25">
      <c r="B33" s="11" t="s">
        <v>16</v>
      </c>
      <c r="C33" s="11" t="s">
        <v>58</v>
      </c>
      <c r="D33" s="11" t="s">
        <v>63</v>
      </c>
      <c r="E33" s="11">
        <v>0.3</v>
      </c>
      <c r="F33" s="11" t="s">
        <v>60</v>
      </c>
      <c r="G33" s="11" t="s">
        <v>32</v>
      </c>
    </row>
    <row r="34" spans="2:7" x14ac:dyDescent="0.25">
      <c r="B34" s="11" t="s">
        <v>16</v>
      </c>
      <c r="C34" s="11" t="s">
        <v>58</v>
      </c>
      <c r="D34" s="11" t="s">
        <v>64</v>
      </c>
      <c r="E34" s="11">
        <f>25.5*0.3+8.1*0.7</f>
        <v>13.319999999999999</v>
      </c>
      <c r="F34" s="11" t="s">
        <v>60</v>
      </c>
      <c r="G34" s="11" t="s">
        <v>65</v>
      </c>
    </row>
    <row r="35" spans="2:7" x14ac:dyDescent="0.25">
      <c r="B35" s="11" t="s">
        <v>16</v>
      </c>
      <c r="C35" s="11" t="s">
        <v>58</v>
      </c>
      <c r="D35" s="11" t="s">
        <v>66</v>
      </c>
      <c r="E35" s="11">
        <v>85.8</v>
      </c>
      <c r="F35" s="11" t="s">
        <v>60</v>
      </c>
      <c r="G35" s="11" t="s">
        <v>32</v>
      </c>
    </row>
    <row r="36" spans="2:7" x14ac:dyDescent="0.25">
      <c r="B36" s="11" t="s">
        <v>16</v>
      </c>
      <c r="C36" s="11" t="s">
        <v>58</v>
      </c>
      <c r="D36" s="11" t="s">
        <v>67</v>
      </c>
      <c r="E36" s="11">
        <f>E50*0.4*0.3*2</f>
        <v>7.1999999999999995E-2</v>
      </c>
      <c r="F36" s="11" t="s">
        <v>60</v>
      </c>
      <c r="G36" s="11"/>
    </row>
    <row r="37" spans="2:7" x14ac:dyDescent="0.25">
      <c r="B37" s="11" t="s">
        <v>16</v>
      </c>
      <c r="C37" s="11" t="s">
        <v>58</v>
      </c>
      <c r="D37" s="11" t="s">
        <v>68</v>
      </c>
      <c r="E37" s="11">
        <f>2*E50*0.4*0.9*2</f>
        <v>0.432</v>
      </c>
      <c r="F37" s="11" t="s">
        <v>60</v>
      </c>
      <c r="G37" s="11"/>
    </row>
    <row r="38" spans="2:7" x14ac:dyDescent="0.25">
      <c r="B38" s="11" t="s">
        <v>16</v>
      </c>
      <c r="C38" s="11" t="s">
        <v>58</v>
      </c>
      <c r="D38" s="11" t="s">
        <v>69</v>
      </c>
      <c r="E38" s="11">
        <f>E50*0.4*0.3*2</f>
        <v>7.1999999999999995E-2</v>
      </c>
      <c r="F38" s="11" t="s">
        <v>60</v>
      </c>
      <c r="G38" s="11"/>
    </row>
    <row r="39" spans="2:7" x14ac:dyDescent="0.25">
      <c r="B39" s="11" t="s">
        <v>16</v>
      </c>
      <c r="C39" s="11" t="s">
        <v>58</v>
      </c>
      <c r="D39" s="11" t="s">
        <v>70</v>
      </c>
      <c r="E39" s="11">
        <v>23.2</v>
      </c>
      <c r="F39" s="11" t="s">
        <v>60</v>
      </c>
      <c r="G39" s="11" t="s">
        <v>32</v>
      </c>
    </row>
    <row r="40" spans="2:7" x14ac:dyDescent="0.25">
      <c r="B40" s="11" t="s">
        <v>16</v>
      </c>
      <c r="C40" s="11" t="s">
        <v>58</v>
      </c>
      <c r="D40" s="11" t="s">
        <v>71</v>
      </c>
      <c r="E40" s="11">
        <v>24</v>
      </c>
      <c r="F40" s="11" t="s">
        <v>60</v>
      </c>
      <c r="G40" s="11" t="s">
        <v>32</v>
      </c>
    </row>
    <row r="41" spans="2:7" x14ac:dyDescent="0.25">
      <c r="B41" s="11" t="s">
        <v>16</v>
      </c>
      <c r="C41" s="11" t="s">
        <v>58</v>
      </c>
      <c r="D41" s="11" t="s">
        <v>72</v>
      </c>
      <c r="E41" s="11">
        <v>11.2</v>
      </c>
      <c r="F41" s="11" t="s">
        <v>60</v>
      </c>
      <c r="G41" s="11" t="s">
        <v>32</v>
      </c>
    </row>
    <row r="42" spans="2:7" x14ac:dyDescent="0.25">
      <c r="B42" s="11" t="s">
        <v>16</v>
      </c>
      <c r="C42" s="11" t="s">
        <v>58</v>
      </c>
      <c r="D42" s="6" t="s">
        <v>73</v>
      </c>
      <c r="E42" s="11">
        <v>49.8</v>
      </c>
      <c r="F42" s="11" t="s">
        <v>60</v>
      </c>
      <c r="G42" s="11" t="s">
        <v>32</v>
      </c>
    </row>
    <row r="43" spans="2:7" x14ac:dyDescent="0.25">
      <c r="B43" s="11" t="s">
        <v>16</v>
      </c>
      <c r="C43" s="11" t="s">
        <v>58</v>
      </c>
      <c r="D43" s="11" t="s">
        <v>74</v>
      </c>
      <c r="E43" s="11">
        <f>E49*0.5</f>
        <v>0.13500000000000001</v>
      </c>
      <c r="F43" s="11" t="s">
        <v>60</v>
      </c>
      <c r="G43" s="11"/>
    </row>
    <row r="44" spans="2:7" x14ac:dyDescent="0.25">
      <c r="B44" s="11" t="s">
        <v>16</v>
      </c>
      <c r="C44" s="11" t="s">
        <v>75</v>
      </c>
      <c r="D44" s="11" t="s">
        <v>76</v>
      </c>
      <c r="E44" s="11">
        <v>8.0000000000000002E-3</v>
      </c>
      <c r="F44" s="11" t="s">
        <v>60</v>
      </c>
      <c r="G44" s="11" t="s">
        <v>77</v>
      </c>
    </row>
    <row r="45" spans="2:7" x14ac:dyDescent="0.25">
      <c r="B45" s="11" t="s">
        <v>16</v>
      </c>
      <c r="C45" s="11" t="s">
        <v>75</v>
      </c>
      <c r="D45" s="11" t="s">
        <v>78</v>
      </c>
      <c r="E45" s="11">
        <v>1.56E-3</v>
      </c>
      <c r="F45" s="11" t="s">
        <v>60</v>
      </c>
      <c r="G45" s="11" t="s">
        <v>77</v>
      </c>
    </row>
    <row r="46" spans="2:7" x14ac:dyDescent="0.25">
      <c r="B46" s="11" t="s">
        <v>16</v>
      </c>
      <c r="C46" s="11" t="s">
        <v>75</v>
      </c>
      <c r="D46" s="11" t="s">
        <v>79</v>
      </c>
      <c r="E46" s="11">
        <f>0.001*0.919</f>
        <v>9.1900000000000011E-4</v>
      </c>
      <c r="F46" s="11" t="s">
        <v>60</v>
      </c>
      <c r="G46" s="11" t="s">
        <v>77</v>
      </c>
    </row>
    <row r="47" spans="2:7" x14ac:dyDescent="0.25">
      <c r="B47" s="11" t="s">
        <v>16</v>
      </c>
      <c r="C47" s="11" t="s">
        <v>80</v>
      </c>
      <c r="D47" s="11" t="s">
        <v>81</v>
      </c>
      <c r="E47" s="11">
        <v>120</v>
      </c>
      <c r="F47" s="11" t="s">
        <v>82</v>
      </c>
      <c r="G47" s="11" t="s">
        <v>32</v>
      </c>
    </row>
    <row r="48" spans="2:7" x14ac:dyDescent="0.25">
      <c r="B48" s="11" t="s">
        <v>16</v>
      </c>
      <c r="C48" s="11" t="s">
        <v>80</v>
      </c>
      <c r="D48" s="11" t="s">
        <v>83</v>
      </c>
      <c r="E48" s="11">
        <v>320</v>
      </c>
      <c r="F48" s="11" t="s">
        <v>82</v>
      </c>
      <c r="G48" s="11" t="s">
        <v>32</v>
      </c>
    </row>
    <row r="49" spans="2:9" x14ac:dyDescent="0.25">
      <c r="B49" s="4" t="s">
        <v>16</v>
      </c>
      <c r="C49" s="11" t="s">
        <v>80</v>
      </c>
      <c r="D49" s="8" t="s">
        <v>84</v>
      </c>
      <c r="E49" s="11">
        <v>0.27</v>
      </c>
      <c r="F49" s="11" t="s">
        <v>85</v>
      </c>
      <c r="G49" s="11" t="s">
        <v>32</v>
      </c>
    </row>
    <row r="50" spans="2:9" x14ac:dyDescent="0.25">
      <c r="B50" s="11" t="s">
        <v>16</v>
      </c>
      <c r="C50" s="11" t="s">
        <v>86</v>
      </c>
      <c r="D50" s="11" t="s">
        <v>87</v>
      </c>
      <c r="E50" s="11">
        <v>0.3</v>
      </c>
      <c r="F50" s="11" t="s">
        <v>85</v>
      </c>
      <c r="G50" s="11" t="s">
        <v>88</v>
      </c>
    </row>
    <row r="51" spans="2:9" x14ac:dyDescent="0.25">
      <c r="B51" s="11" t="s">
        <v>16</v>
      </c>
      <c r="C51" s="11" t="s">
        <v>86</v>
      </c>
      <c r="D51" s="11" t="s">
        <v>89</v>
      </c>
      <c r="E51" s="11">
        <v>0.36699999999999999</v>
      </c>
      <c r="F51" s="11" t="s">
        <v>85</v>
      </c>
      <c r="G51" s="11" t="s">
        <v>32</v>
      </c>
    </row>
    <row r="52" spans="2:9" x14ac:dyDescent="0.25">
      <c r="B52" s="4" t="s">
        <v>16</v>
      </c>
      <c r="C52" s="11" t="s">
        <v>90</v>
      </c>
      <c r="D52" s="11" t="s">
        <v>91</v>
      </c>
      <c r="E52" s="12">
        <v>18.7</v>
      </c>
      <c r="F52" s="11" t="s">
        <v>60</v>
      </c>
      <c r="G52" s="11"/>
    </row>
    <row r="53" spans="2:9" x14ac:dyDescent="0.25">
      <c r="B53" s="11" t="s">
        <v>16</v>
      </c>
      <c r="C53" s="11" t="s">
        <v>90</v>
      </c>
      <c r="D53" s="11" t="s">
        <v>92</v>
      </c>
      <c r="E53" s="12">
        <v>15</v>
      </c>
      <c r="F53" s="11" t="s">
        <v>60</v>
      </c>
      <c r="G53" s="11"/>
    </row>
    <row r="54" spans="2:9" x14ac:dyDescent="0.25">
      <c r="B54" s="11" t="s">
        <v>16</v>
      </c>
      <c r="C54" s="11" t="s">
        <v>90</v>
      </c>
      <c r="D54" s="11" t="s">
        <v>93</v>
      </c>
      <c r="E54" s="11">
        <v>1.4450000000000001</v>
      </c>
      <c r="F54" s="11" t="s">
        <v>60</v>
      </c>
      <c r="G54" s="11" t="s">
        <v>77</v>
      </c>
    </row>
    <row r="55" spans="2:9" x14ac:dyDescent="0.25">
      <c r="B55" s="11" t="s">
        <v>16</v>
      </c>
      <c r="C55" s="11" t="s">
        <v>90</v>
      </c>
      <c r="D55" s="11" t="s">
        <v>94</v>
      </c>
      <c r="E55" s="11">
        <v>1.9139999999999999</v>
      </c>
      <c r="F55" s="11" t="s">
        <v>60</v>
      </c>
      <c r="G55" s="11" t="s">
        <v>77</v>
      </c>
      <c r="I55" s="32"/>
    </row>
    <row r="56" spans="2:9" x14ac:dyDescent="0.25">
      <c r="B56" s="11" t="s">
        <v>16</v>
      </c>
      <c r="C56" s="11" t="s">
        <v>90</v>
      </c>
      <c r="D56" s="11" t="s">
        <v>95</v>
      </c>
      <c r="E56" s="11">
        <v>1.1000000000000001</v>
      </c>
      <c r="F56" s="11" t="s">
        <v>60</v>
      </c>
      <c r="G56" s="11" t="s">
        <v>32</v>
      </c>
    </row>
    <row r="57" spans="2:9" x14ac:dyDescent="0.25">
      <c r="B57" s="4" t="s">
        <v>16</v>
      </c>
      <c r="C57" s="11" t="s">
        <v>90</v>
      </c>
      <c r="D57" s="11" t="s">
        <v>96</v>
      </c>
      <c r="E57" s="11">
        <v>4.5999999999999996</v>
      </c>
      <c r="F57" s="11" t="s">
        <v>60</v>
      </c>
      <c r="G57" s="11" t="s">
        <v>97</v>
      </c>
    </row>
    <row r="58" spans="2:9" x14ac:dyDescent="0.25">
      <c r="B58" s="4" t="s">
        <v>16</v>
      </c>
      <c r="C58" s="11" t="s">
        <v>90</v>
      </c>
      <c r="D58" s="11" t="s">
        <v>98</v>
      </c>
      <c r="E58" s="11">
        <v>8.26</v>
      </c>
      <c r="F58" s="11" t="s">
        <v>99</v>
      </c>
      <c r="G58" s="11" t="s">
        <v>97</v>
      </c>
    </row>
    <row r="59" spans="2:9" x14ac:dyDescent="0.25">
      <c r="B59" s="11" t="s">
        <v>16</v>
      </c>
      <c r="C59" s="11" t="s">
        <v>90</v>
      </c>
      <c r="D59" s="11" t="s">
        <v>100</v>
      </c>
      <c r="E59" s="11">
        <v>34.4</v>
      </c>
      <c r="F59" s="11" t="s">
        <v>60</v>
      </c>
      <c r="G59" s="11" t="s">
        <v>32</v>
      </c>
    </row>
    <row r="60" spans="2:9" x14ac:dyDescent="0.25">
      <c r="B60" s="11" t="s">
        <v>16</v>
      </c>
      <c r="C60" s="11" t="s">
        <v>101</v>
      </c>
      <c r="D60" s="11" t="s">
        <v>102</v>
      </c>
      <c r="E60" s="11">
        <v>60.1</v>
      </c>
      <c r="F60" s="11" t="s">
        <v>60</v>
      </c>
      <c r="G60" s="11" t="s">
        <v>32</v>
      </c>
    </row>
    <row r="61" spans="2:9" x14ac:dyDescent="0.25">
      <c r="B61" s="11" t="s">
        <v>16</v>
      </c>
      <c r="C61" s="11" t="s">
        <v>101</v>
      </c>
      <c r="D61" s="11" t="s">
        <v>103</v>
      </c>
      <c r="E61" s="11">
        <v>907</v>
      </c>
      <c r="F61" s="11" t="s">
        <v>60</v>
      </c>
      <c r="G61" s="11" t="s">
        <v>32</v>
      </c>
    </row>
    <row r="62" spans="2:9" x14ac:dyDescent="0.25">
      <c r="B62" s="11" t="s">
        <v>16</v>
      </c>
      <c r="C62" s="11" t="s">
        <v>104</v>
      </c>
      <c r="D62" s="11" t="s">
        <v>105</v>
      </c>
      <c r="E62" s="12">
        <v>7630</v>
      </c>
      <c r="F62" s="11" t="s">
        <v>106</v>
      </c>
      <c r="G62" s="11" t="s">
        <v>32</v>
      </c>
    </row>
    <row r="63" spans="2:9" x14ac:dyDescent="0.25">
      <c r="B63" s="11" t="s">
        <v>16</v>
      </c>
      <c r="C63" s="11" t="s">
        <v>104</v>
      </c>
      <c r="D63" s="11" t="s">
        <v>107</v>
      </c>
      <c r="E63" s="12">
        <v>0.92300000000000004</v>
      </c>
      <c r="F63" s="11" t="s">
        <v>99</v>
      </c>
      <c r="G63" s="11"/>
    </row>
    <row r="64" spans="2:9" x14ac:dyDescent="0.25">
      <c r="B64" s="11" t="s">
        <v>16</v>
      </c>
      <c r="C64" s="11" t="s">
        <v>104</v>
      </c>
      <c r="D64" s="11" t="s">
        <v>108</v>
      </c>
      <c r="E64" s="11">
        <v>0.91900000000000004</v>
      </c>
      <c r="F64" s="11" t="s">
        <v>99</v>
      </c>
      <c r="G64" s="11" t="s">
        <v>32</v>
      </c>
    </row>
    <row r="65" spans="2:7" x14ac:dyDescent="0.25">
      <c r="B65" s="11" t="s">
        <v>16</v>
      </c>
      <c r="C65" s="11" t="s">
        <v>104</v>
      </c>
      <c r="D65" s="11" t="s">
        <v>109</v>
      </c>
      <c r="E65" s="11">
        <v>0.39</v>
      </c>
      <c r="F65" s="11" t="s">
        <v>99</v>
      </c>
      <c r="G65" s="11"/>
    </row>
    <row r="66" spans="2:7" x14ac:dyDescent="0.25">
      <c r="B66" s="11" t="s">
        <v>16</v>
      </c>
      <c r="C66" s="11" t="s">
        <v>104</v>
      </c>
      <c r="D66" s="11" t="s">
        <v>110</v>
      </c>
      <c r="E66" s="11">
        <v>5.23</v>
      </c>
      <c r="F66" s="11" t="s">
        <v>99</v>
      </c>
      <c r="G66" s="11"/>
    </row>
    <row r="67" spans="2:7" x14ac:dyDescent="0.25">
      <c r="B67" s="4" t="s">
        <v>16</v>
      </c>
      <c r="C67" s="11" t="s">
        <v>104</v>
      </c>
      <c r="D67" s="11" t="s">
        <v>111</v>
      </c>
      <c r="E67" s="11">
        <v>6.88</v>
      </c>
      <c r="F67" s="11" t="s">
        <v>112</v>
      </c>
      <c r="G67" s="11" t="s">
        <v>77</v>
      </c>
    </row>
    <row r="68" spans="2:7" x14ac:dyDescent="0.25">
      <c r="B68" s="4" t="s">
        <v>16</v>
      </c>
      <c r="C68" s="11" t="s">
        <v>104</v>
      </c>
      <c r="D68" s="11" t="s">
        <v>113</v>
      </c>
      <c r="E68" s="11">
        <v>2000</v>
      </c>
      <c r="F68" s="11" t="s">
        <v>106</v>
      </c>
      <c r="G68" s="11"/>
    </row>
    <row r="69" spans="2:7" x14ac:dyDescent="0.25">
      <c r="B69" s="4" t="s">
        <v>16</v>
      </c>
      <c r="C69" s="11" t="s">
        <v>104</v>
      </c>
      <c r="D69" s="11" t="s">
        <v>114</v>
      </c>
      <c r="E69" s="11">
        <v>3.27</v>
      </c>
      <c r="F69" s="11" t="s">
        <v>99</v>
      </c>
      <c r="G69" s="11" t="s">
        <v>32</v>
      </c>
    </row>
    <row r="70" spans="2:7" x14ac:dyDescent="0.25">
      <c r="B70" s="4" t="s">
        <v>16</v>
      </c>
      <c r="C70" s="11" t="s">
        <v>104</v>
      </c>
      <c r="D70" s="11" t="s">
        <v>115</v>
      </c>
      <c r="E70" s="11">
        <v>2211</v>
      </c>
      <c r="F70" s="11" t="s">
        <v>106</v>
      </c>
      <c r="G70" s="11" t="s">
        <v>32</v>
      </c>
    </row>
    <row r="71" spans="2:7" x14ac:dyDescent="0.25">
      <c r="B71" s="4" t="s">
        <v>16</v>
      </c>
      <c r="C71" s="11" t="s">
        <v>104</v>
      </c>
      <c r="D71" s="11" t="s">
        <v>116</v>
      </c>
      <c r="E71" s="11">
        <v>65</v>
      </c>
      <c r="F71" s="11" t="s">
        <v>106</v>
      </c>
      <c r="G71" s="11"/>
    </row>
    <row r="72" spans="2:7" x14ac:dyDescent="0.25">
      <c r="B72" s="4" t="s">
        <v>16</v>
      </c>
      <c r="C72" s="11" t="s">
        <v>104</v>
      </c>
      <c r="D72" s="11" t="s">
        <v>117</v>
      </c>
      <c r="E72" s="11">
        <v>1.87</v>
      </c>
      <c r="F72" s="11" t="s">
        <v>99</v>
      </c>
      <c r="G72" s="11"/>
    </row>
    <row r="73" spans="2:7" x14ac:dyDescent="0.25">
      <c r="B73" s="4" t="s">
        <v>16</v>
      </c>
      <c r="C73" s="11" t="s">
        <v>104</v>
      </c>
      <c r="D73" s="11" t="s">
        <v>118</v>
      </c>
      <c r="E73" s="11">
        <v>2.1600000000000001E-2</v>
      </c>
      <c r="F73" s="11" t="s">
        <v>119</v>
      </c>
      <c r="G73" s="11" t="s">
        <v>32</v>
      </c>
    </row>
    <row r="74" spans="2:7" x14ac:dyDescent="0.25">
      <c r="B74" s="4" t="s">
        <v>16</v>
      </c>
      <c r="C74" s="11" t="s">
        <v>104</v>
      </c>
      <c r="D74" s="11" t="s">
        <v>120</v>
      </c>
      <c r="E74" s="12">
        <v>3.6700000000000003E-2</v>
      </c>
      <c r="F74" s="11" t="s">
        <v>99</v>
      </c>
      <c r="G74" s="11" t="s">
        <v>32</v>
      </c>
    </row>
    <row r="75" spans="2:7" x14ac:dyDescent="0.25">
      <c r="B75" s="4" t="s">
        <v>16</v>
      </c>
      <c r="C75" s="11" t="s">
        <v>104</v>
      </c>
      <c r="D75" s="11" t="s">
        <v>121</v>
      </c>
      <c r="E75" s="12">
        <v>7.8029999999999999</v>
      </c>
      <c r="F75" s="11" t="s">
        <v>99</v>
      </c>
      <c r="G75" s="11" t="s">
        <v>32</v>
      </c>
    </row>
    <row r="76" spans="2:7" x14ac:dyDescent="0.25">
      <c r="B76" s="4" t="s">
        <v>16</v>
      </c>
      <c r="C76" s="11" t="s">
        <v>104</v>
      </c>
      <c r="D76" s="11" t="s">
        <v>122</v>
      </c>
      <c r="E76" s="12">
        <v>44.3</v>
      </c>
      <c r="F76" s="11" t="s">
        <v>123</v>
      </c>
      <c r="G76" s="11" t="s">
        <v>32</v>
      </c>
    </row>
    <row r="77" spans="2:7" x14ac:dyDescent="0.25">
      <c r="B77" s="4" t="s">
        <v>16</v>
      </c>
      <c r="C77" s="8" t="s">
        <v>124</v>
      </c>
      <c r="D77" s="8" t="s">
        <v>125</v>
      </c>
      <c r="E77" s="8">
        <v>1E-3</v>
      </c>
      <c r="F77" s="8" t="s">
        <v>126</v>
      </c>
      <c r="G77" s="8" t="s">
        <v>127</v>
      </c>
    </row>
    <row r="78" spans="2:7" x14ac:dyDescent="0.25">
      <c r="B78" s="4" t="s">
        <v>16</v>
      </c>
      <c r="C78" s="8" t="s">
        <v>124</v>
      </c>
      <c r="D78" s="8" t="s">
        <v>128</v>
      </c>
      <c r="E78" s="8">
        <v>4.0000000000000001E-3</v>
      </c>
      <c r="F78" s="8" t="s">
        <v>60</v>
      </c>
      <c r="G78" s="8" t="s">
        <v>32</v>
      </c>
    </row>
    <row r="79" spans="2:7" x14ac:dyDescent="0.25">
      <c r="B79" s="4" t="s">
        <v>16</v>
      </c>
      <c r="C79" s="8" t="s">
        <v>124</v>
      </c>
      <c r="D79" s="8" t="s">
        <v>129</v>
      </c>
      <c r="E79" s="8">
        <v>3.5000000000000003E-2</v>
      </c>
      <c r="F79" s="8" t="s">
        <v>60</v>
      </c>
      <c r="G79" s="8" t="s">
        <v>32</v>
      </c>
    </row>
    <row r="80" spans="2:7" x14ac:dyDescent="0.25">
      <c r="B80" s="4" t="s">
        <v>16</v>
      </c>
      <c r="C80" s="11" t="s">
        <v>124</v>
      </c>
      <c r="D80" s="11" t="s">
        <v>130</v>
      </c>
      <c r="E80" s="11">
        <v>2</v>
      </c>
      <c r="F80" s="11" t="s">
        <v>131</v>
      </c>
      <c r="G80" s="11" t="s">
        <v>132</v>
      </c>
    </row>
    <row r="81" spans="2:7" x14ac:dyDescent="0.25">
      <c r="B81" s="4" t="s">
        <v>16</v>
      </c>
      <c r="C81" s="11" t="s">
        <v>124</v>
      </c>
      <c r="D81" s="11" t="s">
        <v>133</v>
      </c>
      <c r="E81" s="11">
        <v>0.01</v>
      </c>
      <c r="F81" s="11" t="s">
        <v>134</v>
      </c>
      <c r="G81" s="11" t="s">
        <v>88</v>
      </c>
    </row>
    <row r="82" spans="2:7" x14ac:dyDescent="0.25">
      <c r="B82" s="4" t="s">
        <v>16</v>
      </c>
      <c r="C82" s="11" t="s">
        <v>135</v>
      </c>
      <c r="D82" s="11" t="s">
        <v>136</v>
      </c>
      <c r="E82" s="11">
        <v>0.87</v>
      </c>
      <c r="F82" s="11" t="s">
        <v>60</v>
      </c>
      <c r="G82" s="11" t="s">
        <v>137</v>
      </c>
    </row>
    <row r="83" spans="2:7" x14ac:dyDescent="0.25">
      <c r="B83" s="4" t="s">
        <v>16</v>
      </c>
      <c r="C83" s="11" t="s">
        <v>135</v>
      </c>
      <c r="D83" s="11" t="s">
        <v>138</v>
      </c>
      <c r="E83" s="11">
        <v>1.72</v>
      </c>
      <c r="F83" s="11" t="s">
        <v>60</v>
      </c>
      <c r="G83" s="11" t="s">
        <v>139</v>
      </c>
    </row>
    <row r="84" spans="2:7" x14ac:dyDescent="0.25">
      <c r="B84" s="4" t="s">
        <v>16</v>
      </c>
      <c r="C84" s="11" t="s">
        <v>135</v>
      </c>
      <c r="D84" s="11" t="s">
        <v>140</v>
      </c>
      <c r="E84" s="11">
        <v>0.2</v>
      </c>
      <c r="F84" s="11" t="s">
        <v>60</v>
      </c>
      <c r="G84" s="11" t="s">
        <v>141</v>
      </c>
    </row>
    <row r="85" spans="2:7" x14ac:dyDescent="0.25">
      <c r="B85" s="4" t="s">
        <v>16</v>
      </c>
      <c r="C85" s="11" t="s">
        <v>135</v>
      </c>
      <c r="D85" s="11" t="s">
        <v>142</v>
      </c>
      <c r="E85" s="11">
        <v>6.4999999999999997E-3</v>
      </c>
      <c r="F85" s="11" t="s">
        <v>60</v>
      </c>
      <c r="G85" s="11" t="s">
        <v>143</v>
      </c>
    </row>
    <row r="86" spans="2:7" x14ac:dyDescent="0.25">
      <c r="B86" s="4" t="s">
        <v>16</v>
      </c>
      <c r="C86" s="11" t="s">
        <v>135</v>
      </c>
      <c r="D86" s="11" t="s">
        <v>144</v>
      </c>
      <c r="E86" s="12">
        <v>2.8000000000000002E-7</v>
      </c>
      <c r="F86" s="11" t="s">
        <v>60</v>
      </c>
      <c r="G86" s="11" t="s">
        <v>145</v>
      </c>
    </row>
    <row r="87" spans="2:7" x14ac:dyDescent="0.25">
      <c r="B87" s="4" t="s">
        <v>16</v>
      </c>
      <c r="C87" s="11" t="s">
        <v>135</v>
      </c>
      <c r="D87" s="11" t="s">
        <v>146</v>
      </c>
      <c r="E87" s="11">
        <v>0.06</v>
      </c>
      <c r="F87" s="11" t="s">
        <v>60</v>
      </c>
      <c r="G87" s="11" t="s">
        <v>147</v>
      </c>
    </row>
    <row r="88" spans="2:7" x14ac:dyDescent="0.25">
      <c r="B88" s="4" t="s">
        <v>16</v>
      </c>
      <c r="C88" s="11" t="s">
        <v>135</v>
      </c>
      <c r="D88" s="11" t="s">
        <v>148</v>
      </c>
      <c r="E88" s="11">
        <v>0.106</v>
      </c>
      <c r="F88" s="11" t="s">
        <v>60</v>
      </c>
      <c r="G88" s="11" t="s">
        <v>149</v>
      </c>
    </row>
    <row r="89" spans="2:7" x14ac:dyDescent="0.25">
      <c r="B89" s="4" t="s">
        <v>16</v>
      </c>
      <c r="C89" s="11" t="s">
        <v>135</v>
      </c>
      <c r="D89" s="11" t="s">
        <v>150</v>
      </c>
      <c r="E89" s="12">
        <v>2.1100000000000001E-4</v>
      </c>
      <c r="F89" s="11" t="s">
        <v>60</v>
      </c>
      <c r="G89" s="11" t="s">
        <v>151</v>
      </c>
    </row>
    <row r="90" spans="2:7" x14ac:dyDescent="0.25">
      <c r="B90" s="11" t="s">
        <v>16</v>
      </c>
      <c r="C90" s="11" t="s">
        <v>135</v>
      </c>
      <c r="D90" s="11" t="s">
        <v>152</v>
      </c>
      <c r="E90" s="12">
        <f>0.01*2.09</f>
        <v>2.0899999999999998E-2</v>
      </c>
      <c r="F90" s="11" t="s">
        <v>60</v>
      </c>
      <c r="G90" s="11" t="s">
        <v>153</v>
      </c>
    </row>
    <row r="91" spans="2:7" x14ac:dyDescent="0.25">
      <c r="B91" s="11" t="s">
        <v>16</v>
      </c>
      <c r="C91" s="11" t="s">
        <v>154</v>
      </c>
      <c r="D91" s="11" t="s">
        <v>155</v>
      </c>
      <c r="E91" s="11">
        <v>8.98</v>
      </c>
      <c r="F91" s="11" t="s">
        <v>60</v>
      </c>
      <c r="G91" s="11" t="s">
        <v>32</v>
      </c>
    </row>
    <row r="92" spans="2:7" x14ac:dyDescent="0.25">
      <c r="B92" s="11" t="s">
        <v>16</v>
      </c>
      <c r="C92" s="11" t="s">
        <v>154</v>
      </c>
      <c r="D92" s="11" t="s">
        <v>156</v>
      </c>
      <c r="E92" s="11">
        <v>3.5920000000000001</v>
      </c>
      <c r="F92" s="11" t="s">
        <v>60</v>
      </c>
      <c r="G92" s="11" t="s">
        <v>157</v>
      </c>
    </row>
    <row r="93" spans="2:7" x14ac:dyDescent="0.25">
      <c r="B93" s="11" t="s">
        <v>16</v>
      </c>
      <c r="C93" s="11" t="s">
        <v>154</v>
      </c>
      <c r="D93" s="11" t="s">
        <v>158</v>
      </c>
      <c r="E93" s="11">
        <v>24.4</v>
      </c>
      <c r="F93" s="11" t="s">
        <v>60</v>
      </c>
      <c r="G93" s="11" t="s">
        <v>32</v>
      </c>
    </row>
    <row r="94" spans="2:7" x14ac:dyDescent="0.25">
      <c r="B94" s="11" t="s">
        <v>16</v>
      </c>
      <c r="C94" s="11" t="s">
        <v>154</v>
      </c>
      <c r="D94" s="11" t="s">
        <v>159</v>
      </c>
      <c r="E94" s="11">
        <v>145</v>
      </c>
      <c r="F94" s="11" t="s">
        <v>60</v>
      </c>
      <c r="G94" s="11" t="s">
        <v>32</v>
      </c>
    </row>
    <row r="95" spans="2:7" x14ac:dyDescent="0.25">
      <c r="B95" s="4" t="s">
        <v>16</v>
      </c>
      <c r="C95" s="11" t="s">
        <v>154</v>
      </c>
      <c r="D95" s="11" t="s">
        <v>160</v>
      </c>
      <c r="E95" s="11">
        <v>73.7</v>
      </c>
      <c r="F95" s="11" t="s">
        <v>60</v>
      </c>
      <c r="G95" s="11" t="s">
        <v>32</v>
      </c>
    </row>
    <row r="96" spans="2:7" x14ac:dyDescent="0.25">
      <c r="B96" s="11" t="s">
        <v>16</v>
      </c>
      <c r="C96" s="11" t="s">
        <v>154</v>
      </c>
      <c r="D96" s="11" t="s">
        <v>161</v>
      </c>
      <c r="E96" s="11">
        <v>30.8</v>
      </c>
      <c r="F96" s="11" t="s">
        <v>60</v>
      </c>
      <c r="G96" s="11" t="s">
        <v>32</v>
      </c>
    </row>
    <row r="97" spans="1:7" x14ac:dyDescent="0.25">
      <c r="B97" s="11" t="s">
        <v>16</v>
      </c>
      <c r="C97" s="11" t="s">
        <v>162</v>
      </c>
      <c r="D97" s="11" t="s">
        <v>163</v>
      </c>
      <c r="E97" s="11">
        <v>16.8</v>
      </c>
      <c r="F97" s="11" t="s">
        <v>60</v>
      </c>
      <c r="G97" s="11"/>
    </row>
    <row r="98" spans="1:7" x14ac:dyDescent="0.25">
      <c r="B98" s="11" t="s">
        <v>16</v>
      </c>
      <c r="C98" s="11" t="s">
        <v>162</v>
      </c>
      <c r="D98" s="11" t="s">
        <v>164</v>
      </c>
      <c r="E98" s="37">
        <v>0.42199999999999999</v>
      </c>
      <c r="F98" s="11" t="s">
        <v>85</v>
      </c>
      <c r="G98" s="11" t="s">
        <v>165</v>
      </c>
    </row>
    <row r="99" spans="1:7" x14ac:dyDescent="0.25">
      <c r="B99" s="11" t="s">
        <v>16</v>
      </c>
      <c r="C99" s="11" t="s">
        <v>162</v>
      </c>
      <c r="D99" s="11" t="s">
        <v>166</v>
      </c>
      <c r="E99" s="11">
        <v>82.7</v>
      </c>
      <c r="F99" s="11" t="s">
        <v>60</v>
      </c>
      <c r="G99" s="11" t="s">
        <v>32</v>
      </c>
    </row>
    <row r="100" spans="1:7" x14ac:dyDescent="0.25">
      <c r="B100" s="11" t="s">
        <v>16</v>
      </c>
      <c r="C100" s="11" t="s">
        <v>162</v>
      </c>
      <c r="D100" s="11" t="s">
        <v>167</v>
      </c>
      <c r="E100" s="11">
        <v>41.3</v>
      </c>
      <c r="F100" s="11" t="s">
        <v>60</v>
      </c>
      <c r="G100" s="11"/>
    </row>
    <row r="101" spans="1:7" x14ac:dyDescent="0.25">
      <c r="B101" s="11" t="s">
        <v>16</v>
      </c>
      <c r="C101" s="11" t="s">
        <v>168</v>
      </c>
      <c r="D101" s="11" t="s">
        <v>169</v>
      </c>
      <c r="E101" s="11">
        <v>65.3</v>
      </c>
      <c r="F101" s="11" t="s">
        <v>60</v>
      </c>
      <c r="G101" s="11" t="s">
        <v>32</v>
      </c>
    </row>
    <row r="102" spans="1:7" x14ac:dyDescent="0.25">
      <c r="B102" s="11" t="s">
        <v>16</v>
      </c>
      <c r="C102" s="11" t="s">
        <v>168</v>
      </c>
      <c r="D102" s="11" t="s">
        <v>170</v>
      </c>
      <c r="E102" s="11">
        <v>47.6</v>
      </c>
      <c r="F102" s="11" t="s">
        <v>60</v>
      </c>
      <c r="G102" s="11" t="s">
        <v>32</v>
      </c>
    </row>
    <row r="103" spans="1:7" x14ac:dyDescent="0.25">
      <c r="B103" s="11" t="s">
        <v>16</v>
      </c>
      <c r="C103" s="11" t="s">
        <v>168</v>
      </c>
      <c r="D103" s="11" t="s">
        <v>171</v>
      </c>
      <c r="E103" s="11">
        <v>47.3</v>
      </c>
      <c r="F103" s="11" t="s">
        <v>60</v>
      </c>
      <c r="G103" s="11" t="s">
        <v>32</v>
      </c>
    </row>
    <row r="104" spans="1:7" x14ac:dyDescent="0.25">
      <c r="B104" s="11" t="s">
        <v>16</v>
      </c>
      <c r="C104" s="11" t="s">
        <v>172</v>
      </c>
      <c r="D104" s="11" t="s">
        <v>173</v>
      </c>
      <c r="E104" s="11">
        <v>6.9</v>
      </c>
      <c r="F104" s="11" t="s">
        <v>99</v>
      </c>
      <c r="G104" s="11" t="s">
        <v>32</v>
      </c>
    </row>
    <row r="105" spans="1:7" x14ac:dyDescent="0.25">
      <c r="B105" s="11" t="s">
        <v>16</v>
      </c>
      <c r="C105" s="11" t="s">
        <v>174</v>
      </c>
      <c r="D105" s="11" t="s">
        <v>175</v>
      </c>
      <c r="E105" s="11">
        <v>0.38</v>
      </c>
      <c r="F105" s="11" t="s">
        <v>119</v>
      </c>
      <c r="G105" s="11" t="s">
        <v>32</v>
      </c>
    </row>
    <row r="106" spans="1:7" x14ac:dyDescent="0.25">
      <c r="B106" s="11"/>
      <c r="C106" s="11"/>
      <c r="D106" s="11"/>
      <c r="E106" s="11"/>
      <c r="F106" s="11"/>
      <c r="G106" s="11"/>
    </row>
    <row r="107" spans="1:7" x14ac:dyDescent="0.25">
      <c r="B107" s="60" t="s">
        <v>176</v>
      </c>
      <c r="C107" s="61"/>
      <c r="D107" s="61"/>
      <c r="E107" s="61"/>
      <c r="F107" s="61"/>
      <c r="G107" s="62"/>
    </row>
    <row r="108" spans="1:7" ht="15.75" x14ac:dyDescent="0.25">
      <c r="A108" s="7"/>
      <c r="B108" s="2" t="s">
        <v>1</v>
      </c>
      <c r="C108" s="2" t="s">
        <v>26</v>
      </c>
      <c r="D108" s="2" t="s">
        <v>27</v>
      </c>
      <c r="E108" s="2" t="s">
        <v>6</v>
      </c>
      <c r="F108" s="2" t="s">
        <v>5</v>
      </c>
      <c r="G108" s="2" t="s">
        <v>28</v>
      </c>
    </row>
    <row r="109" spans="1:7" x14ac:dyDescent="0.25">
      <c r="A109" s="7"/>
      <c r="B109" s="4" t="s">
        <v>12</v>
      </c>
      <c r="C109" s="11" t="s">
        <v>177</v>
      </c>
      <c r="D109" s="11" t="s">
        <v>178</v>
      </c>
      <c r="E109" s="11">
        <v>2.65</v>
      </c>
      <c r="F109" s="11" t="s">
        <v>99</v>
      </c>
      <c r="G109" s="11"/>
    </row>
    <row r="110" spans="1:7" x14ac:dyDescent="0.25">
      <c r="B110" s="4" t="s">
        <v>12</v>
      </c>
      <c r="C110" s="11" t="s">
        <v>179</v>
      </c>
      <c r="D110" s="11" t="s">
        <v>180</v>
      </c>
      <c r="E110" s="11">
        <v>0.375</v>
      </c>
      <c r="F110" s="11" t="s">
        <v>99</v>
      </c>
      <c r="G110" s="11" t="s">
        <v>32</v>
      </c>
    </row>
    <row r="111" spans="1:7" x14ac:dyDescent="0.25">
      <c r="B111" s="4" t="s">
        <v>12</v>
      </c>
      <c r="C111" s="11" t="s">
        <v>181</v>
      </c>
      <c r="D111" s="11" t="s">
        <v>182</v>
      </c>
      <c r="E111" s="11">
        <v>1.1499999999999999</v>
      </c>
      <c r="F111" s="11" t="s">
        <v>34</v>
      </c>
      <c r="G111" s="11" t="s">
        <v>32</v>
      </c>
    </row>
    <row r="112" spans="1:7" x14ac:dyDescent="0.25">
      <c r="B112" s="4" t="s">
        <v>12</v>
      </c>
      <c r="C112" s="11" t="s">
        <v>183</v>
      </c>
      <c r="D112" s="11" t="s">
        <v>184</v>
      </c>
      <c r="E112" s="11">
        <v>3.05</v>
      </c>
      <c r="F112" s="11" t="s">
        <v>99</v>
      </c>
      <c r="G112" s="11" t="s">
        <v>32</v>
      </c>
    </row>
    <row r="113" spans="2:7" x14ac:dyDescent="0.25">
      <c r="B113" s="4" t="s">
        <v>12</v>
      </c>
      <c r="C113" s="11" t="s">
        <v>177</v>
      </c>
      <c r="D113" s="11" t="s">
        <v>185</v>
      </c>
      <c r="E113" s="11">
        <v>0.80200000000000005</v>
      </c>
      <c r="F113" s="11" t="s">
        <v>99</v>
      </c>
      <c r="G113" s="11" t="s">
        <v>32</v>
      </c>
    </row>
    <row r="114" spans="2:7" x14ac:dyDescent="0.25">
      <c r="B114" s="4" t="s">
        <v>12</v>
      </c>
      <c r="C114" s="11" t="s">
        <v>186</v>
      </c>
      <c r="D114" s="11" t="s">
        <v>187</v>
      </c>
      <c r="E114" s="11">
        <v>0.81499999999999995</v>
      </c>
      <c r="F114" s="11" t="s">
        <v>99</v>
      </c>
      <c r="G114" s="38" t="s">
        <v>32</v>
      </c>
    </row>
    <row r="115" spans="2:7" x14ac:dyDescent="0.25">
      <c r="B115" s="4" t="s">
        <v>12</v>
      </c>
      <c r="C115" s="11" t="s">
        <v>179</v>
      </c>
      <c r="D115" s="11" t="s">
        <v>188</v>
      </c>
      <c r="E115" s="11">
        <v>5.31</v>
      </c>
      <c r="F115" s="11" t="s">
        <v>99</v>
      </c>
      <c r="G115" s="11"/>
    </row>
    <row r="116" spans="2:7" x14ac:dyDescent="0.25">
      <c r="B116" s="4" t="s">
        <v>12</v>
      </c>
      <c r="C116" s="11" t="s">
        <v>189</v>
      </c>
      <c r="D116" s="11" t="s">
        <v>190</v>
      </c>
      <c r="E116" s="11">
        <f>0.67*0.2</f>
        <v>0.13400000000000001</v>
      </c>
      <c r="F116" s="11" t="s">
        <v>60</v>
      </c>
      <c r="G116" s="11" t="s">
        <v>32</v>
      </c>
    </row>
    <row r="117" spans="2:7" x14ac:dyDescent="0.25">
      <c r="B117" s="4" t="s">
        <v>12</v>
      </c>
      <c r="C117" s="11" t="s">
        <v>177</v>
      </c>
      <c r="D117" s="11" t="s">
        <v>191</v>
      </c>
      <c r="E117" s="11">
        <v>1.87</v>
      </c>
      <c r="F117" s="11" t="s">
        <v>99</v>
      </c>
      <c r="G117" s="11" t="s">
        <v>32</v>
      </c>
    </row>
    <row r="118" spans="2:7" x14ac:dyDescent="0.25">
      <c r="B118" s="4" t="s">
        <v>12</v>
      </c>
      <c r="C118" s="11" t="s">
        <v>192</v>
      </c>
      <c r="D118" s="11" t="s">
        <v>193</v>
      </c>
      <c r="E118" s="11">
        <v>4.7300000000000004</v>
      </c>
      <c r="F118" s="11" t="s">
        <v>99</v>
      </c>
      <c r="G118" s="11"/>
    </row>
    <row r="119" spans="2:7" x14ac:dyDescent="0.25">
      <c r="B119" s="4" t="s">
        <v>12</v>
      </c>
      <c r="C119" s="11" t="s">
        <v>194</v>
      </c>
      <c r="D119" s="11" t="s">
        <v>195</v>
      </c>
      <c r="E119" s="11">
        <v>5.05</v>
      </c>
      <c r="F119" s="11" t="s">
        <v>99</v>
      </c>
      <c r="G119" s="11"/>
    </row>
    <row r="120" spans="2:7" x14ac:dyDescent="0.25">
      <c r="B120" s="4" t="s">
        <v>12</v>
      </c>
      <c r="C120" s="11" t="s">
        <v>179</v>
      </c>
      <c r="D120" s="11" t="s">
        <v>196</v>
      </c>
      <c r="E120" s="11">
        <v>0.872</v>
      </c>
      <c r="F120" s="11" t="s">
        <v>99</v>
      </c>
      <c r="G120" s="11" t="s">
        <v>32</v>
      </c>
    </row>
    <row r="121" spans="2:7" x14ac:dyDescent="0.25">
      <c r="B121" s="4" t="s">
        <v>12</v>
      </c>
      <c r="C121" s="11" t="s">
        <v>186</v>
      </c>
      <c r="D121" s="11" t="s">
        <v>197</v>
      </c>
      <c r="E121" s="11">
        <v>7.89</v>
      </c>
      <c r="F121" s="11" t="s">
        <v>99</v>
      </c>
      <c r="G121" s="11" t="s">
        <v>32</v>
      </c>
    </row>
    <row r="122" spans="2:7" x14ac:dyDescent="0.25">
      <c r="B122" s="4" t="s">
        <v>12</v>
      </c>
      <c r="C122" s="11" t="s">
        <v>181</v>
      </c>
      <c r="D122" s="11" t="s">
        <v>198</v>
      </c>
      <c r="E122" s="11">
        <v>1.0900000000000001</v>
      </c>
      <c r="F122" s="11" t="s">
        <v>34</v>
      </c>
      <c r="G122" s="11" t="s">
        <v>32</v>
      </c>
    </row>
    <row r="123" spans="2:7" x14ac:dyDescent="0.25">
      <c r="B123" s="4" t="s">
        <v>12</v>
      </c>
      <c r="C123" s="11" t="s">
        <v>186</v>
      </c>
      <c r="D123" s="11" t="s">
        <v>199</v>
      </c>
      <c r="E123" s="11">
        <v>0.81499999999999995</v>
      </c>
      <c r="F123" s="11" t="s">
        <v>99</v>
      </c>
      <c r="G123" s="11" t="s">
        <v>32</v>
      </c>
    </row>
    <row r="124" spans="2:7" x14ac:dyDescent="0.25">
      <c r="B124" s="4" t="s">
        <v>12</v>
      </c>
      <c r="C124" s="11" t="s">
        <v>200</v>
      </c>
      <c r="D124" s="11" t="s">
        <v>201</v>
      </c>
      <c r="E124" s="11">
        <v>1.18</v>
      </c>
      <c r="F124" s="11" t="s">
        <v>99</v>
      </c>
      <c r="G124" s="11" t="s">
        <v>32</v>
      </c>
    </row>
    <row r="125" spans="2:7" x14ac:dyDescent="0.25">
      <c r="B125" s="4" t="s">
        <v>12</v>
      </c>
      <c r="C125" s="11" t="s">
        <v>202</v>
      </c>
      <c r="D125" s="11" t="s">
        <v>203</v>
      </c>
      <c r="E125" s="11">
        <v>1.84</v>
      </c>
      <c r="F125" s="11" t="s">
        <v>99</v>
      </c>
      <c r="G125" s="11" t="s">
        <v>32</v>
      </c>
    </row>
    <row r="126" spans="2:7" x14ac:dyDescent="0.25">
      <c r="B126" s="4" t="s">
        <v>12</v>
      </c>
      <c r="C126" s="11" t="s">
        <v>179</v>
      </c>
      <c r="D126" s="11" t="s">
        <v>204</v>
      </c>
      <c r="E126" s="11">
        <v>0.42</v>
      </c>
      <c r="F126" s="11" t="s">
        <v>99</v>
      </c>
      <c r="G126" s="11" t="s">
        <v>32</v>
      </c>
    </row>
    <row r="127" spans="2:7" x14ac:dyDescent="0.25">
      <c r="B127" s="4" t="s">
        <v>12</v>
      </c>
      <c r="C127" s="11" t="s">
        <v>202</v>
      </c>
      <c r="D127" s="11" t="s">
        <v>205</v>
      </c>
      <c r="E127" s="11">
        <v>1.2</v>
      </c>
      <c r="F127" s="11" t="s">
        <v>99</v>
      </c>
      <c r="G127" s="11" t="s">
        <v>32</v>
      </c>
    </row>
    <row r="128" spans="2:7" x14ac:dyDescent="0.25">
      <c r="B128" s="4" t="s">
        <v>12</v>
      </c>
      <c r="C128" s="11" t="s">
        <v>177</v>
      </c>
      <c r="D128" s="11" t="s">
        <v>206</v>
      </c>
      <c r="E128" s="11">
        <v>7.5</v>
      </c>
      <c r="F128" s="11" t="s">
        <v>99</v>
      </c>
      <c r="G128" s="11" t="s">
        <v>32</v>
      </c>
    </row>
    <row r="129" spans="2:7" x14ac:dyDescent="0.25">
      <c r="B129" s="4" t="s">
        <v>12</v>
      </c>
      <c r="C129" s="11" t="s">
        <v>186</v>
      </c>
      <c r="D129" s="11" t="s">
        <v>207</v>
      </c>
      <c r="E129" s="11">
        <v>0.81499999999999995</v>
      </c>
      <c r="F129" s="11" t="s">
        <v>99</v>
      </c>
      <c r="G129" s="11" t="s">
        <v>32</v>
      </c>
    </row>
    <row r="130" spans="2:7" x14ac:dyDescent="0.25">
      <c r="B130" s="4" t="s">
        <v>12</v>
      </c>
      <c r="C130" s="11" t="s">
        <v>194</v>
      </c>
      <c r="D130" s="11" t="s">
        <v>208</v>
      </c>
      <c r="E130" s="11">
        <v>1.49</v>
      </c>
      <c r="F130" s="11" t="s">
        <v>99</v>
      </c>
      <c r="G130" s="11" t="s">
        <v>32</v>
      </c>
    </row>
    <row r="131" spans="2:7" x14ac:dyDescent="0.25">
      <c r="B131" s="4" t="s">
        <v>12</v>
      </c>
      <c r="C131" s="11" t="s">
        <v>194</v>
      </c>
      <c r="D131" s="11" t="s">
        <v>209</v>
      </c>
      <c r="E131" s="11">
        <v>7.55</v>
      </c>
      <c r="F131" s="11" t="s">
        <v>99</v>
      </c>
      <c r="G131" s="11"/>
    </row>
    <row r="132" spans="2:7" x14ac:dyDescent="0.25">
      <c r="B132" s="4" t="s">
        <v>12</v>
      </c>
      <c r="C132" s="11" t="s">
        <v>210</v>
      </c>
      <c r="D132" s="11" t="s">
        <v>211</v>
      </c>
      <c r="E132" s="11">
        <v>34</v>
      </c>
      <c r="F132" s="11" t="s">
        <v>37</v>
      </c>
      <c r="G132" s="11" t="s">
        <v>32</v>
      </c>
    </row>
    <row r="133" spans="2:7" x14ac:dyDescent="0.25">
      <c r="B133" s="4" t="s">
        <v>12</v>
      </c>
      <c r="C133" s="11" t="s">
        <v>181</v>
      </c>
      <c r="D133" s="11" t="s">
        <v>212</v>
      </c>
      <c r="E133" s="11">
        <v>0.40200000000000002</v>
      </c>
      <c r="F133" s="11" t="s">
        <v>99</v>
      </c>
      <c r="G133" s="11"/>
    </row>
    <row r="134" spans="2:7" x14ac:dyDescent="0.25">
      <c r="B134" s="4" t="s">
        <v>12</v>
      </c>
      <c r="C134" s="11" t="s">
        <v>181</v>
      </c>
      <c r="D134" s="11" t="s">
        <v>213</v>
      </c>
      <c r="E134" s="11">
        <v>0.61199999999999999</v>
      </c>
      <c r="F134" s="11" t="s">
        <v>99</v>
      </c>
      <c r="G134" s="11" t="s">
        <v>32</v>
      </c>
    </row>
    <row r="135" spans="2:7" x14ac:dyDescent="0.25">
      <c r="B135" s="4" t="s">
        <v>12</v>
      </c>
      <c r="C135" s="11" t="s">
        <v>210</v>
      </c>
      <c r="D135" s="11" t="s">
        <v>214</v>
      </c>
      <c r="E135" s="11">
        <v>6.02</v>
      </c>
      <c r="F135" s="11" t="s">
        <v>99</v>
      </c>
      <c r="G135" s="11" t="s">
        <v>32</v>
      </c>
    </row>
    <row r="136" spans="2:7" x14ac:dyDescent="0.25">
      <c r="B136" s="4" t="s">
        <v>12</v>
      </c>
      <c r="C136" s="11" t="s">
        <v>181</v>
      </c>
      <c r="D136" s="11" t="s">
        <v>215</v>
      </c>
      <c r="E136" s="11">
        <v>0.45100000000000001</v>
      </c>
      <c r="F136" s="11" t="s">
        <v>37</v>
      </c>
      <c r="G136" s="11" t="s">
        <v>32</v>
      </c>
    </row>
    <row r="137" spans="2:7" x14ac:dyDescent="0.25">
      <c r="B137" s="4" t="s">
        <v>12</v>
      </c>
      <c r="C137" s="11" t="s">
        <v>194</v>
      </c>
      <c r="D137" s="11" t="s">
        <v>216</v>
      </c>
      <c r="E137" s="11">
        <v>2.91</v>
      </c>
      <c r="F137" s="11" t="s">
        <v>99</v>
      </c>
      <c r="G137" s="11" t="s">
        <v>32</v>
      </c>
    </row>
    <row r="138" spans="2:7" x14ac:dyDescent="0.25">
      <c r="B138" s="4" t="s">
        <v>12</v>
      </c>
      <c r="C138" s="11" t="s">
        <v>186</v>
      </c>
      <c r="D138" s="11" t="s">
        <v>217</v>
      </c>
      <c r="E138" s="11">
        <v>0.32100000000000001</v>
      </c>
      <c r="F138" s="11" t="s">
        <v>99</v>
      </c>
      <c r="G138" s="11" t="s">
        <v>32</v>
      </c>
    </row>
    <row r="139" spans="2:7" x14ac:dyDescent="0.25">
      <c r="B139" s="4" t="s">
        <v>12</v>
      </c>
      <c r="C139" s="11" t="s">
        <v>192</v>
      </c>
      <c r="D139" s="11" t="s">
        <v>218</v>
      </c>
      <c r="E139" s="11">
        <v>7.28</v>
      </c>
      <c r="F139" s="11" t="s">
        <v>99</v>
      </c>
      <c r="G139" s="11" t="s">
        <v>32</v>
      </c>
    </row>
    <row r="140" spans="2:7" x14ac:dyDescent="0.25">
      <c r="B140" s="4" t="s">
        <v>12</v>
      </c>
      <c r="C140" s="11" t="s">
        <v>219</v>
      </c>
      <c r="D140" s="11" t="s">
        <v>220</v>
      </c>
      <c r="E140" s="11">
        <v>11</v>
      </c>
      <c r="F140" s="11" t="s">
        <v>99</v>
      </c>
      <c r="G140" s="11"/>
    </row>
    <row r="141" spans="2:7" x14ac:dyDescent="0.25">
      <c r="B141" s="4" t="s">
        <v>12</v>
      </c>
      <c r="C141" s="11" t="s">
        <v>202</v>
      </c>
      <c r="D141" s="11" t="s">
        <v>221</v>
      </c>
      <c r="E141" s="11">
        <v>4.68</v>
      </c>
      <c r="F141" s="11" t="s">
        <v>99</v>
      </c>
      <c r="G141" s="11" t="s">
        <v>32</v>
      </c>
    </row>
    <row r="142" spans="2:7" x14ac:dyDescent="0.25">
      <c r="B142" s="4" t="s">
        <v>12</v>
      </c>
      <c r="C142" s="11" t="s">
        <v>194</v>
      </c>
      <c r="D142" s="11" t="s">
        <v>222</v>
      </c>
      <c r="E142" s="11">
        <v>26.4</v>
      </c>
      <c r="F142" s="11" t="s">
        <v>99</v>
      </c>
      <c r="G142" s="11" t="s">
        <v>32</v>
      </c>
    </row>
    <row r="143" spans="2:7" x14ac:dyDescent="0.25">
      <c r="B143" s="4" t="s">
        <v>12</v>
      </c>
      <c r="C143" s="11" t="s">
        <v>181</v>
      </c>
      <c r="D143" s="11" t="s">
        <v>223</v>
      </c>
      <c r="E143" s="11">
        <v>0.55700000000000005</v>
      </c>
      <c r="F143" s="11" t="s">
        <v>34</v>
      </c>
      <c r="G143" s="11" t="s">
        <v>32</v>
      </c>
    </row>
    <row r="144" spans="2:7" x14ac:dyDescent="0.25">
      <c r="B144" s="4" t="s">
        <v>12</v>
      </c>
      <c r="C144" s="11" t="s">
        <v>181</v>
      </c>
      <c r="D144" s="11" t="s">
        <v>224</v>
      </c>
      <c r="E144" s="11">
        <v>24.5</v>
      </c>
      <c r="F144" s="11" t="s">
        <v>99</v>
      </c>
      <c r="G144" s="11" t="s">
        <v>32</v>
      </c>
    </row>
    <row r="145" spans="2:7" x14ac:dyDescent="0.25">
      <c r="B145" s="4" t="s">
        <v>12</v>
      </c>
      <c r="C145" s="11" t="s">
        <v>183</v>
      </c>
      <c r="D145" s="11" t="s">
        <v>225</v>
      </c>
      <c r="E145" s="11">
        <v>5.49</v>
      </c>
      <c r="F145" s="11" t="s">
        <v>37</v>
      </c>
      <c r="G145" s="11"/>
    </row>
    <row r="146" spans="2:7" x14ac:dyDescent="0.25">
      <c r="B146" s="4" t="s">
        <v>12</v>
      </c>
      <c r="C146" s="11" t="s">
        <v>186</v>
      </c>
      <c r="D146" s="11" t="s">
        <v>226</v>
      </c>
      <c r="E146" s="11">
        <v>0.68799999999999994</v>
      </c>
      <c r="F146" s="11" t="s">
        <v>99</v>
      </c>
      <c r="G146" s="11"/>
    </row>
    <row r="147" spans="2:7" x14ac:dyDescent="0.25">
      <c r="B147" s="4" t="s">
        <v>12</v>
      </c>
      <c r="C147" s="11" t="s">
        <v>194</v>
      </c>
      <c r="D147" s="11" t="s">
        <v>227</v>
      </c>
      <c r="E147" s="11">
        <v>1.83</v>
      </c>
      <c r="F147" s="11" t="s">
        <v>34</v>
      </c>
      <c r="G147" s="11" t="s">
        <v>228</v>
      </c>
    </row>
    <row r="148" spans="2:7" x14ac:dyDescent="0.25">
      <c r="B148" s="4" t="s">
        <v>12</v>
      </c>
      <c r="C148" s="11" t="s">
        <v>179</v>
      </c>
      <c r="D148" s="11" t="s">
        <v>229</v>
      </c>
      <c r="E148" s="11">
        <v>0.38700000000000001</v>
      </c>
      <c r="F148" s="11" t="s">
        <v>99</v>
      </c>
      <c r="G148" s="11" t="s">
        <v>32</v>
      </c>
    </row>
    <row r="149" spans="2:7" x14ac:dyDescent="0.25">
      <c r="B149" s="4" t="s">
        <v>12</v>
      </c>
      <c r="C149" s="11" t="s">
        <v>192</v>
      </c>
      <c r="D149" s="11" t="s">
        <v>230</v>
      </c>
      <c r="E149" s="11">
        <v>3.46</v>
      </c>
      <c r="F149" s="11" t="s">
        <v>99</v>
      </c>
      <c r="G149" s="11" t="s">
        <v>32</v>
      </c>
    </row>
    <row r="150" spans="2:7" x14ac:dyDescent="0.25">
      <c r="B150" s="4" t="s">
        <v>12</v>
      </c>
      <c r="C150" s="11" t="s">
        <v>179</v>
      </c>
      <c r="D150" s="11" t="s">
        <v>231</v>
      </c>
      <c r="E150" s="11">
        <v>0.40200000000000002</v>
      </c>
      <c r="F150" s="11" t="s">
        <v>99</v>
      </c>
      <c r="G150" s="11" t="s">
        <v>32</v>
      </c>
    </row>
    <row r="151" spans="2:7" x14ac:dyDescent="0.25">
      <c r="B151" s="4" t="s">
        <v>12</v>
      </c>
      <c r="C151" s="11" t="s">
        <v>177</v>
      </c>
      <c r="D151" s="11" t="s">
        <v>232</v>
      </c>
      <c r="E151" s="11">
        <v>2.25</v>
      </c>
      <c r="F151" s="11" t="s">
        <v>99</v>
      </c>
      <c r="G151" s="11"/>
    </row>
    <row r="152" spans="2:7" x14ac:dyDescent="0.25">
      <c r="B152" s="4" t="s">
        <v>12</v>
      </c>
      <c r="C152" s="11" t="s">
        <v>183</v>
      </c>
      <c r="D152" s="11" t="s">
        <v>233</v>
      </c>
      <c r="E152" s="11">
        <v>6.7</v>
      </c>
      <c r="F152" s="11" t="s">
        <v>99</v>
      </c>
      <c r="G152" s="11" t="s">
        <v>32</v>
      </c>
    </row>
    <row r="153" spans="2:7" x14ac:dyDescent="0.25">
      <c r="B153" s="4" t="s">
        <v>12</v>
      </c>
      <c r="C153" s="11" t="s">
        <v>202</v>
      </c>
      <c r="D153" s="11" t="s">
        <v>234</v>
      </c>
      <c r="E153" s="11">
        <v>2.2400000000000002</v>
      </c>
      <c r="F153" s="11" t="s">
        <v>99</v>
      </c>
      <c r="G153" s="11" t="s">
        <v>32</v>
      </c>
    </row>
    <row r="154" spans="2:7" x14ac:dyDescent="0.25">
      <c r="B154" s="4" t="s">
        <v>12</v>
      </c>
      <c r="C154" s="11" t="s">
        <v>194</v>
      </c>
      <c r="D154" s="11" t="s">
        <v>235</v>
      </c>
      <c r="E154" s="11">
        <v>18.600000000000001</v>
      </c>
      <c r="F154" s="11" t="s">
        <v>99</v>
      </c>
      <c r="G154" s="11" t="s">
        <v>32</v>
      </c>
    </row>
    <row r="155" spans="2:7" x14ac:dyDescent="0.25">
      <c r="B155" s="4" t="s">
        <v>12</v>
      </c>
      <c r="C155" s="11" t="s">
        <v>179</v>
      </c>
      <c r="D155" s="11" t="s">
        <v>236</v>
      </c>
      <c r="E155" s="11">
        <v>1.06</v>
      </c>
      <c r="F155" s="11" t="s">
        <v>99</v>
      </c>
      <c r="G155" s="11" t="s">
        <v>32</v>
      </c>
    </row>
    <row r="156" spans="2:7" x14ac:dyDescent="0.25">
      <c r="B156" s="4" t="s">
        <v>12</v>
      </c>
      <c r="C156" s="11" t="s">
        <v>186</v>
      </c>
      <c r="D156" s="11" t="s">
        <v>237</v>
      </c>
      <c r="E156" s="11">
        <v>0.69799999999999995</v>
      </c>
      <c r="F156" s="11" t="s">
        <v>99</v>
      </c>
      <c r="G156" s="11" t="s">
        <v>32</v>
      </c>
    </row>
    <row r="157" spans="2:7" x14ac:dyDescent="0.25">
      <c r="B157" s="4" t="s">
        <v>12</v>
      </c>
      <c r="C157" s="11" t="s">
        <v>181</v>
      </c>
      <c r="D157" s="11" t="s">
        <v>238</v>
      </c>
      <c r="E157" s="11">
        <v>0.98299999999999998</v>
      </c>
      <c r="F157" s="11" t="s">
        <v>99</v>
      </c>
      <c r="G157" s="11"/>
    </row>
    <row r="158" spans="2:7" x14ac:dyDescent="0.25">
      <c r="B158" s="4" t="s">
        <v>12</v>
      </c>
      <c r="C158" s="11" t="s">
        <v>177</v>
      </c>
      <c r="D158" s="11" t="s">
        <v>239</v>
      </c>
      <c r="E158" s="11">
        <v>0.91100000000000003</v>
      </c>
      <c r="F158" s="11" t="s">
        <v>99</v>
      </c>
      <c r="G158" s="11" t="s">
        <v>32</v>
      </c>
    </row>
    <row r="159" spans="2:7" x14ac:dyDescent="0.25">
      <c r="B159" s="4" t="s">
        <v>12</v>
      </c>
      <c r="C159" s="11" t="s">
        <v>177</v>
      </c>
      <c r="D159" s="11" t="s">
        <v>240</v>
      </c>
      <c r="E159" s="11">
        <v>0.70799999999999996</v>
      </c>
      <c r="F159" s="11" t="s">
        <v>99</v>
      </c>
      <c r="G159" s="11"/>
    </row>
    <row r="160" spans="2:7" x14ac:dyDescent="0.25">
      <c r="B160" s="4" t="s">
        <v>12</v>
      </c>
      <c r="C160" s="11" t="s">
        <v>177</v>
      </c>
      <c r="D160" s="11" t="s">
        <v>241</v>
      </c>
      <c r="E160" s="11">
        <v>1.1599999999999999</v>
      </c>
      <c r="F160" s="11" t="s">
        <v>99</v>
      </c>
      <c r="G160" s="11"/>
    </row>
    <row r="161" spans="2:7" x14ac:dyDescent="0.25">
      <c r="B161" s="4" t="s">
        <v>12</v>
      </c>
      <c r="C161" s="11" t="s">
        <v>186</v>
      </c>
      <c r="D161" s="11" t="s">
        <v>242</v>
      </c>
      <c r="E161" s="11">
        <v>0.66500000000000004</v>
      </c>
      <c r="F161" s="11" t="s">
        <v>99</v>
      </c>
      <c r="G161" s="11"/>
    </row>
    <row r="162" spans="2:7" x14ac:dyDescent="0.25">
      <c r="B162" s="4" t="s">
        <v>12</v>
      </c>
      <c r="C162" s="11" t="s">
        <v>194</v>
      </c>
      <c r="D162" s="11" t="s">
        <v>243</v>
      </c>
      <c r="E162" s="11">
        <v>0.82099999999999995</v>
      </c>
      <c r="F162" s="11" t="s">
        <v>99</v>
      </c>
      <c r="G162" s="11"/>
    </row>
    <row r="163" spans="2:7" x14ac:dyDescent="0.25">
      <c r="B163" s="4" t="s">
        <v>12</v>
      </c>
      <c r="C163" s="11" t="s">
        <v>179</v>
      </c>
      <c r="D163" s="11" t="s">
        <v>244</v>
      </c>
      <c r="E163" s="11">
        <f>0.4*4.86</f>
        <v>1.9440000000000002</v>
      </c>
      <c r="F163" s="11" t="s">
        <v>60</v>
      </c>
      <c r="G163" s="11" t="s">
        <v>32</v>
      </c>
    </row>
    <row r="164" spans="2:7" x14ac:dyDescent="0.25">
      <c r="B164" s="4" t="s">
        <v>12</v>
      </c>
      <c r="C164" s="11" t="s">
        <v>194</v>
      </c>
      <c r="D164" s="11" t="s">
        <v>245</v>
      </c>
      <c r="E164" s="11">
        <v>1.63</v>
      </c>
      <c r="F164" s="11" t="s">
        <v>99</v>
      </c>
      <c r="G164" s="11" t="s">
        <v>32</v>
      </c>
    </row>
    <row r="165" spans="2:7" x14ac:dyDescent="0.25">
      <c r="B165" s="4" t="s">
        <v>12</v>
      </c>
      <c r="C165" s="11" t="s">
        <v>186</v>
      </c>
      <c r="D165" s="11" t="s">
        <v>246</v>
      </c>
      <c r="E165" s="11">
        <v>1.22</v>
      </c>
      <c r="F165" s="11" t="s">
        <v>99</v>
      </c>
      <c r="G165" s="11" t="s">
        <v>32</v>
      </c>
    </row>
    <row r="166" spans="2:7" x14ac:dyDescent="0.25">
      <c r="B166" s="4" t="s">
        <v>12</v>
      </c>
      <c r="C166" s="11" t="s">
        <v>186</v>
      </c>
      <c r="D166" s="11" t="s">
        <v>247</v>
      </c>
      <c r="E166" s="11">
        <v>0.63900000000000001</v>
      </c>
      <c r="F166" s="11" t="s">
        <v>37</v>
      </c>
      <c r="G166" s="11" t="s">
        <v>32</v>
      </c>
    </row>
    <row r="167" spans="2:7" x14ac:dyDescent="0.25">
      <c r="B167" s="4" t="s">
        <v>12</v>
      </c>
      <c r="C167" s="11" t="s">
        <v>177</v>
      </c>
      <c r="D167" s="11" t="s">
        <v>248</v>
      </c>
      <c r="E167" s="11">
        <v>2.2200000000000002</v>
      </c>
      <c r="F167" s="11" t="s">
        <v>37</v>
      </c>
      <c r="G167" s="38" t="s">
        <v>32</v>
      </c>
    </row>
    <row r="168" spans="2:7" x14ac:dyDescent="0.25">
      <c r="B168" s="4" t="s">
        <v>12</v>
      </c>
      <c r="C168" s="11" t="s">
        <v>179</v>
      </c>
      <c r="D168" s="11" t="s">
        <v>249</v>
      </c>
      <c r="E168" s="11">
        <v>0.40600000000000003</v>
      </c>
      <c r="F168" s="11" t="s">
        <v>99</v>
      </c>
      <c r="G168" s="11" t="s">
        <v>32</v>
      </c>
    </row>
    <row r="169" spans="2:7" x14ac:dyDescent="0.25">
      <c r="B169" s="4" t="s">
        <v>12</v>
      </c>
      <c r="C169" s="11" t="s">
        <v>186</v>
      </c>
      <c r="D169" s="11" t="s">
        <v>250</v>
      </c>
      <c r="E169" s="11">
        <v>3.68</v>
      </c>
      <c r="F169" s="11" t="s">
        <v>99</v>
      </c>
      <c r="G169" s="11" t="s">
        <v>32</v>
      </c>
    </row>
    <row r="170" spans="2:7" x14ac:dyDescent="0.25">
      <c r="B170" s="4" t="s">
        <v>12</v>
      </c>
      <c r="C170" s="11" t="s">
        <v>194</v>
      </c>
      <c r="D170" s="11" t="s">
        <v>251</v>
      </c>
      <c r="E170" s="11">
        <v>3.58</v>
      </c>
      <c r="F170" s="11" t="s">
        <v>99</v>
      </c>
      <c r="G170" s="11"/>
    </row>
    <row r="171" spans="2:7" x14ac:dyDescent="0.25">
      <c r="B171" s="4" t="s">
        <v>12</v>
      </c>
      <c r="C171" s="11" t="s">
        <v>194</v>
      </c>
      <c r="D171" s="11" t="s">
        <v>252</v>
      </c>
      <c r="E171" s="11">
        <v>1.54</v>
      </c>
      <c r="F171" s="11" t="s">
        <v>99</v>
      </c>
      <c r="G171" s="11"/>
    </row>
    <row r="172" spans="2:7" x14ac:dyDescent="0.25">
      <c r="B172" s="4" t="s">
        <v>12</v>
      </c>
      <c r="C172" s="11" t="s">
        <v>194</v>
      </c>
      <c r="D172" s="11" t="s">
        <v>253</v>
      </c>
      <c r="E172" s="11">
        <v>2.09</v>
      </c>
      <c r="F172" s="11" t="s">
        <v>99</v>
      </c>
      <c r="G172" s="11"/>
    </row>
    <row r="173" spans="2:7" x14ac:dyDescent="0.25">
      <c r="B173" s="4" t="s">
        <v>12</v>
      </c>
      <c r="C173" s="11" t="s">
        <v>186</v>
      </c>
      <c r="D173" s="11" t="s">
        <v>254</v>
      </c>
      <c r="E173" s="11">
        <v>0.45</v>
      </c>
      <c r="F173" s="11" t="s">
        <v>99</v>
      </c>
      <c r="G173" s="11" t="s">
        <v>32</v>
      </c>
    </row>
    <row r="174" spans="2:7" x14ac:dyDescent="0.25">
      <c r="B174" s="4" t="s">
        <v>12</v>
      </c>
      <c r="C174" s="11" t="s">
        <v>186</v>
      </c>
      <c r="D174" s="11" t="s">
        <v>255</v>
      </c>
      <c r="E174" s="11">
        <v>0.47</v>
      </c>
      <c r="F174" s="11" t="s">
        <v>99</v>
      </c>
      <c r="G174" s="11" t="s">
        <v>32</v>
      </c>
    </row>
    <row r="175" spans="2:7" x14ac:dyDescent="0.25">
      <c r="B175" s="4" t="s">
        <v>12</v>
      </c>
      <c r="C175" s="11" t="s">
        <v>194</v>
      </c>
      <c r="D175" s="11" t="s">
        <v>194</v>
      </c>
      <c r="E175" s="11">
        <v>2</v>
      </c>
      <c r="F175" s="11" t="s">
        <v>99</v>
      </c>
      <c r="G175" s="11" t="s">
        <v>32</v>
      </c>
    </row>
    <row r="176" spans="2:7" x14ac:dyDescent="0.25">
      <c r="B176" s="4" t="s">
        <v>12</v>
      </c>
      <c r="C176" s="11" t="s">
        <v>181</v>
      </c>
      <c r="D176" s="11" t="s">
        <v>256</v>
      </c>
      <c r="E176" s="11">
        <v>0.45300000000000001</v>
      </c>
      <c r="F176" s="11" t="s">
        <v>34</v>
      </c>
      <c r="G176" s="11" t="s">
        <v>32</v>
      </c>
    </row>
    <row r="177" spans="2:7" x14ac:dyDescent="0.25">
      <c r="B177" s="4" t="s">
        <v>12</v>
      </c>
      <c r="C177" s="11" t="s">
        <v>179</v>
      </c>
      <c r="D177" s="11" t="s">
        <v>257</v>
      </c>
      <c r="E177" s="11">
        <v>0.375</v>
      </c>
      <c r="F177" s="11" t="s">
        <v>99</v>
      </c>
      <c r="G177" s="11" t="s">
        <v>32</v>
      </c>
    </row>
    <row r="178" spans="2:7" x14ac:dyDescent="0.25">
      <c r="B178" s="4" t="s">
        <v>12</v>
      </c>
      <c r="C178" s="11" t="s">
        <v>183</v>
      </c>
      <c r="D178" s="11" t="s">
        <v>258</v>
      </c>
      <c r="E178" s="11">
        <v>6.27</v>
      </c>
      <c r="F178" s="11" t="s">
        <v>99</v>
      </c>
      <c r="G178" s="11" t="s">
        <v>32</v>
      </c>
    </row>
    <row r="179" spans="2:7" x14ac:dyDescent="0.25">
      <c r="B179" s="4" t="s">
        <v>12</v>
      </c>
      <c r="C179" s="11" t="s">
        <v>179</v>
      </c>
      <c r="D179" s="11" t="s">
        <v>259</v>
      </c>
      <c r="E179" s="11">
        <v>0.84099999999999997</v>
      </c>
      <c r="F179" s="11" t="s">
        <v>99</v>
      </c>
      <c r="G179" s="11"/>
    </row>
    <row r="180" spans="2:7" x14ac:dyDescent="0.25">
      <c r="B180" s="4" t="s">
        <v>12</v>
      </c>
      <c r="C180" s="11" t="s">
        <v>194</v>
      </c>
      <c r="D180" s="11" t="s">
        <v>260</v>
      </c>
      <c r="E180" s="11">
        <v>0.33</v>
      </c>
      <c r="F180" s="11" t="s">
        <v>99</v>
      </c>
      <c r="G180" s="11"/>
    </row>
    <row r="181" spans="2:7" x14ac:dyDescent="0.25">
      <c r="B181" s="4" t="s">
        <v>12</v>
      </c>
      <c r="C181" s="11" t="s">
        <v>194</v>
      </c>
      <c r="D181" s="11" t="s">
        <v>261</v>
      </c>
      <c r="E181" s="11">
        <v>0.50700000000000001</v>
      </c>
      <c r="F181" s="11" t="s">
        <v>99</v>
      </c>
      <c r="G181" s="11" t="s">
        <v>32</v>
      </c>
    </row>
    <row r="182" spans="2:7" x14ac:dyDescent="0.25">
      <c r="B182" s="4" t="s">
        <v>12</v>
      </c>
      <c r="C182" s="11" t="s">
        <v>200</v>
      </c>
      <c r="D182" s="11" t="s">
        <v>262</v>
      </c>
      <c r="E182" s="11">
        <v>1.22</v>
      </c>
      <c r="F182" s="11" t="s">
        <v>99</v>
      </c>
      <c r="G182" s="11" t="s">
        <v>32</v>
      </c>
    </row>
    <row r="183" spans="2:7" x14ac:dyDescent="0.25">
      <c r="B183" s="4" t="s">
        <v>12</v>
      </c>
      <c r="C183" s="11" t="s">
        <v>210</v>
      </c>
      <c r="D183" s="11" t="s">
        <v>263</v>
      </c>
      <c r="E183" s="11">
        <v>6.36</v>
      </c>
      <c r="F183" s="11" t="s">
        <v>37</v>
      </c>
      <c r="G183" s="11"/>
    </row>
    <row r="184" spans="2:7" x14ac:dyDescent="0.25">
      <c r="B184" s="4" t="s">
        <v>12</v>
      </c>
      <c r="C184" s="11" t="s">
        <v>210</v>
      </c>
      <c r="D184" s="11" t="s">
        <v>264</v>
      </c>
      <c r="E184" s="11">
        <v>25.2</v>
      </c>
      <c r="F184" s="11" t="s">
        <v>99</v>
      </c>
      <c r="G184" s="11"/>
    </row>
    <row r="185" spans="2:7" x14ac:dyDescent="0.25">
      <c r="B185" s="4" t="s">
        <v>12</v>
      </c>
      <c r="C185" s="11" t="s">
        <v>177</v>
      </c>
      <c r="D185" s="11" t="s">
        <v>265</v>
      </c>
      <c r="E185" s="11">
        <v>0.52500000000000002</v>
      </c>
      <c r="F185" s="11" t="s">
        <v>99</v>
      </c>
      <c r="G185" s="11"/>
    </row>
    <row r="186" spans="2:7" x14ac:dyDescent="0.25">
      <c r="B186" s="4" t="s">
        <v>12</v>
      </c>
      <c r="C186" s="11" t="s">
        <v>177</v>
      </c>
      <c r="D186" s="11" t="s">
        <v>266</v>
      </c>
      <c r="E186" s="11">
        <v>1.92</v>
      </c>
      <c r="F186" s="11" t="s">
        <v>99</v>
      </c>
      <c r="G186" s="11"/>
    </row>
    <row r="187" spans="2:7" x14ac:dyDescent="0.25">
      <c r="B187" s="4" t="s">
        <v>12</v>
      </c>
      <c r="C187" s="11" t="s">
        <v>179</v>
      </c>
      <c r="D187" s="11" t="s">
        <v>267</v>
      </c>
      <c r="E187" s="11">
        <v>1.05</v>
      </c>
      <c r="F187" s="11" t="s">
        <v>99</v>
      </c>
      <c r="G187" s="11" t="s">
        <v>32</v>
      </c>
    </row>
    <row r="188" spans="2:7" x14ac:dyDescent="0.25">
      <c r="B188" s="4" t="s">
        <v>12</v>
      </c>
      <c r="C188" s="11" t="s">
        <v>183</v>
      </c>
      <c r="D188" s="11" t="s">
        <v>268</v>
      </c>
      <c r="E188" s="11">
        <v>5.88</v>
      </c>
      <c r="F188" s="11" t="s">
        <v>99</v>
      </c>
      <c r="G188" s="11" t="s">
        <v>32</v>
      </c>
    </row>
    <row r="189" spans="2:7" x14ac:dyDescent="0.25">
      <c r="B189" s="4" t="s">
        <v>12</v>
      </c>
      <c r="C189" s="11" t="s">
        <v>183</v>
      </c>
      <c r="D189" s="11" t="s">
        <v>269</v>
      </c>
      <c r="E189" s="11">
        <v>6.27</v>
      </c>
      <c r="F189" s="11" t="s">
        <v>37</v>
      </c>
      <c r="G189" s="11"/>
    </row>
    <row r="190" spans="2:7" x14ac:dyDescent="0.25">
      <c r="B190" s="4" t="s">
        <v>12</v>
      </c>
      <c r="C190" s="11" t="s">
        <v>183</v>
      </c>
      <c r="D190" s="11" t="s">
        <v>270</v>
      </c>
      <c r="E190" s="11">
        <v>1.87</v>
      </c>
      <c r="F190" s="11" t="s">
        <v>99</v>
      </c>
      <c r="G190" s="11" t="s">
        <v>32</v>
      </c>
    </row>
    <row r="191" spans="2:7" x14ac:dyDescent="0.25">
      <c r="B191" s="4" t="s">
        <v>12</v>
      </c>
      <c r="C191" s="11" t="s">
        <v>202</v>
      </c>
      <c r="D191" s="11" t="s">
        <v>271</v>
      </c>
      <c r="E191" s="11">
        <v>1.87</v>
      </c>
      <c r="F191" s="11" t="s">
        <v>99</v>
      </c>
      <c r="G191" s="11" t="s">
        <v>32</v>
      </c>
    </row>
    <row r="192" spans="2:7" x14ac:dyDescent="0.25">
      <c r="B192" s="4" t="s">
        <v>12</v>
      </c>
      <c r="C192" s="11" t="s">
        <v>186</v>
      </c>
      <c r="D192" s="11" t="s">
        <v>272</v>
      </c>
      <c r="E192" s="11">
        <v>1.1499999999999999</v>
      </c>
      <c r="F192" s="11" t="s">
        <v>99</v>
      </c>
      <c r="G192" s="11" t="s">
        <v>32</v>
      </c>
    </row>
    <row r="193" spans="2:7" x14ac:dyDescent="0.25">
      <c r="B193" s="4" t="s">
        <v>12</v>
      </c>
      <c r="C193" s="11" t="s">
        <v>194</v>
      </c>
      <c r="D193" s="11" t="s">
        <v>273</v>
      </c>
      <c r="E193" s="11">
        <v>0.31</v>
      </c>
      <c r="F193" s="11" t="s">
        <v>60</v>
      </c>
      <c r="G193" s="11" t="s">
        <v>77</v>
      </c>
    </row>
    <row r="194" spans="2:7" x14ac:dyDescent="0.25">
      <c r="B194" s="4" t="s">
        <v>12</v>
      </c>
      <c r="C194" s="11" t="s">
        <v>179</v>
      </c>
      <c r="D194" s="11" t="s">
        <v>274</v>
      </c>
      <c r="E194" s="11">
        <v>0.442</v>
      </c>
      <c r="F194" s="11" t="s">
        <v>37</v>
      </c>
      <c r="G194" s="11" t="s">
        <v>32</v>
      </c>
    </row>
    <row r="195" spans="2:7" x14ac:dyDescent="0.25">
      <c r="B195" s="4" t="s">
        <v>12</v>
      </c>
      <c r="C195" s="11" t="s">
        <v>186</v>
      </c>
      <c r="D195" s="11" t="s">
        <v>275</v>
      </c>
      <c r="E195" s="11">
        <v>0.93500000000000005</v>
      </c>
      <c r="F195" s="11" t="s">
        <v>99</v>
      </c>
      <c r="G195" s="11"/>
    </row>
    <row r="196" spans="2:7" x14ac:dyDescent="0.25">
      <c r="B196" s="4" t="s">
        <v>12</v>
      </c>
      <c r="C196" s="11" t="s">
        <v>186</v>
      </c>
      <c r="D196" s="11" t="s">
        <v>276</v>
      </c>
      <c r="E196" s="11">
        <f>0.9*2.97</f>
        <v>2.673</v>
      </c>
      <c r="F196" s="11" t="s">
        <v>34</v>
      </c>
      <c r="G196" s="11" t="s">
        <v>32</v>
      </c>
    </row>
    <row r="197" spans="2:7" x14ac:dyDescent="0.25">
      <c r="B197" s="4" t="s">
        <v>12</v>
      </c>
      <c r="C197" s="11" t="s">
        <v>186</v>
      </c>
      <c r="D197" s="11" t="s">
        <v>277</v>
      </c>
      <c r="E197" s="11">
        <v>4.57</v>
      </c>
      <c r="F197" s="11" t="s">
        <v>99</v>
      </c>
      <c r="G197" s="11" t="s">
        <v>32</v>
      </c>
    </row>
    <row r="198" spans="2:7" x14ac:dyDescent="0.25">
      <c r="B198" s="4" t="s">
        <v>12</v>
      </c>
      <c r="C198" s="11" t="s">
        <v>186</v>
      </c>
      <c r="D198" s="11" t="s">
        <v>278</v>
      </c>
      <c r="E198" s="11">
        <v>1.8</v>
      </c>
      <c r="F198" s="11" t="s">
        <v>99</v>
      </c>
      <c r="G198" s="11" t="s">
        <v>32</v>
      </c>
    </row>
    <row r="199" spans="2:7" x14ac:dyDescent="0.25">
      <c r="B199" s="4" t="s">
        <v>12</v>
      </c>
      <c r="C199" s="11" t="s">
        <v>181</v>
      </c>
      <c r="D199" s="11" t="s">
        <v>279</v>
      </c>
      <c r="E199" s="11">
        <v>5.1400000000000001E-2</v>
      </c>
      <c r="F199" s="11" t="s">
        <v>99</v>
      </c>
      <c r="G199" s="11"/>
    </row>
    <row r="200" spans="2:7" x14ac:dyDescent="0.25">
      <c r="B200" s="4" t="s">
        <v>12</v>
      </c>
      <c r="C200" s="11" t="s">
        <v>210</v>
      </c>
      <c r="D200" s="11" t="s">
        <v>280</v>
      </c>
      <c r="E200" s="11">
        <v>6.34</v>
      </c>
      <c r="F200" s="11" t="s">
        <v>37</v>
      </c>
      <c r="G200" s="11" t="s">
        <v>32</v>
      </c>
    </row>
    <row r="201" spans="2:7" x14ac:dyDescent="0.25">
      <c r="B201" s="4" t="s">
        <v>12</v>
      </c>
      <c r="C201" s="11" t="s">
        <v>179</v>
      </c>
      <c r="D201" s="11" t="s">
        <v>281</v>
      </c>
      <c r="E201" s="11">
        <v>0.64700000000000002</v>
      </c>
      <c r="F201" s="11" t="s">
        <v>99</v>
      </c>
      <c r="G201" s="11"/>
    </row>
    <row r="202" spans="2:7" x14ac:dyDescent="0.25">
      <c r="B202" s="4" t="s">
        <v>12</v>
      </c>
      <c r="C202" s="11" t="s">
        <v>186</v>
      </c>
      <c r="D202" s="11" t="s">
        <v>282</v>
      </c>
      <c r="E202" s="11">
        <v>0.93799999999999994</v>
      </c>
      <c r="F202" s="11" t="s">
        <v>99</v>
      </c>
      <c r="G202" s="11" t="s">
        <v>32</v>
      </c>
    </row>
    <row r="203" spans="2:7" x14ac:dyDescent="0.25">
      <c r="B203" s="4" t="s">
        <v>12</v>
      </c>
      <c r="C203" s="11" t="s">
        <v>181</v>
      </c>
      <c r="D203" s="11" t="s">
        <v>283</v>
      </c>
      <c r="E203" s="11">
        <v>0.80100000000000005</v>
      </c>
      <c r="F203" s="11" t="s">
        <v>34</v>
      </c>
      <c r="G203" s="11"/>
    </row>
    <row r="204" spans="2:7" x14ac:dyDescent="0.25">
      <c r="B204" s="4" t="s">
        <v>12</v>
      </c>
      <c r="C204" s="11" t="s">
        <v>186</v>
      </c>
      <c r="D204" s="11" t="s">
        <v>284</v>
      </c>
      <c r="E204" s="11">
        <v>0.93700000000000006</v>
      </c>
      <c r="F204" s="11" t="s">
        <v>99</v>
      </c>
      <c r="G204" s="11" t="s">
        <v>32</v>
      </c>
    </row>
    <row r="205" spans="2:7" x14ac:dyDescent="0.25">
      <c r="B205" s="4" t="s">
        <v>12</v>
      </c>
      <c r="C205" s="11" t="s">
        <v>200</v>
      </c>
      <c r="D205" s="11" t="s">
        <v>285</v>
      </c>
      <c r="E205" s="11">
        <v>0.86</v>
      </c>
      <c r="F205" s="11" t="s">
        <v>99</v>
      </c>
      <c r="G205" s="11" t="s">
        <v>32</v>
      </c>
    </row>
    <row r="206" spans="2:7" x14ac:dyDescent="0.25">
      <c r="B206" s="4" t="s">
        <v>12</v>
      </c>
      <c r="C206" s="11" t="s">
        <v>177</v>
      </c>
      <c r="D206" s="11" t="s">
        <v>286</v>
      </c>
      <c r="E206" s="11">
        <v>0.92300000000000004</v>
      </c>
      <c r="F206" s="11" t="s">
        <v>99</v>
      </c>
      <c r="G206" s="11"/>
    </row>
    <row r="207" spans="2:7" x14ac:dyDescent="0.25">
      <c r="B207" s="4" t="s">
        <v>12</v>
      </c>
      <c r="C207" s="11" t="s">
        <v>210</v>
      </c>
      <c r="D207" s="11" t="s">
        <v>287</v>
      </c>
      <c r="E207" s="11">
        <f>14.7*0.035</f>
        <v>0.51450000000000007</v>
      </c>
      <c r="F207" s="11" t="s">
        <v>60</v>
      </c>
      <c r="G207" s="11" t="s">
        <v>32</v>
      </c>
    </row>
    <row r="208" spans="2:7" x14ac:dyDescent="0.25">
      <c r="B208" s="4" t="s">
        <v>12</v>
      </c>
      <c r="C208" s="11" t="s">
        <v>181</v>
      </c>
      <c r="D208" s="11" t="s">
        <v>288</v>
      </c>
      <c r="E208" s="11">
        <f>1.03*1.49</f>
        <v>1.5347</v>
      </c>
      <c r="F208" s="11" t="s">
        <v>34</v>
      </c>
      <c r="G208" s="11" t="s">
        <v>32</v>
      </c>
    </row>
    <row r="209" spans="2:7" x14ac:dyDescent="0.25">
      <c r="B209" s="4" t="s">
        <v>12</v>
      </c>
      <c r="C209" s="11" t="s">
        <v>210</v>
      </c>
      <c r="D209" s="11" t="s">
        <v>289</v>
      </c>
      <c r="E209" s="11">
        <v>5.66</v>
      </c>
      <c r="F209" s="11" t="s">
        <v>99</v>
      </c>
      <c r="G209" s="11" t="s">
        <v>32</v>
      </c>
    </row>
    <row r="210" spans="2:7" x14ac:dyDescent="0.25">
      <c r="B210" s="4" t="s">
        <v>12</v>
      </c>
      <c r="C210" s="11" t="s">
        <v>290</v>
      </c>
      <c r="D210" s="11" t="s">
        <v>291</v>
      </c>
      <c r="E210" s="11">
        <v>1.1499999999999999</v>
      </c>
      <c r="F210" s="11" t="s">
        <v>292</v>
      </c>
      <c r="G210" s="11" t="s">
        <v>293</v>
      </c>
    </row>
    <row r="211" spans="2:7" x14ac:dyDescent="0.25">
      <c r="B211" s="4" t="s">
        <v>12</v>
      </c>
      <c r="C211" s="11" t="s">
        <v>290</v>
      </c>
      <c r="D211" s="11" t="s">
        <v>294</v>
      </c>
      <c r="E211" s="11">
        <v>2.19</v>
      </c>
      <c r="F211" s="11" t="s">
        <v>292</v>
      </c>
      <c r="G211" s="11" t="s">
        <v>293</v>
      </c>
    </row>
    <row r="212" spans="2:7" x14ac:dyDescent="0.25">
      <c r="B212" s="4" t="s">
        <v>12</v>
      </c>
      <c r="C212" s="11" t="s">
        <v>179</v>
      </c>
      <c r="D212" s="11" t="s">
        <v>295</v>
      </c>
      <c r="E212" s="11">
        <v>0.69499999999999995</v>
      </c>
      <c r="F212" s="11" t="s">
        <v>99</v>
      </c>
      <c r="G212" s="11" t="s">
        <v>32</v>
      </c>
    </row>
    <row r="213" spans="2:7" x14ac:dyDescent="0.25">
      <c r="B213" s="4" t="s">
        <v>12</v>
      </c>
      <c r="C213" s="11" t="s">
        <v>179</v>
      </c>
      <c r="D213" s="11" t="s">
        <v>296</v>
      </c>
      <c r="E213" s="11">
        <v>0.32500000000000001</v>
      </c>
      <c r="F213" s="11" t="s">
        <v>99</v>
      </c>
      <c r="G213" s="11"/>
    </row>
    <row r="214" spans="2:7" x14ac:dyDescent="0.25">
      <c r="B214" s="4" t="s">
        <v>12</v>
      </c>
      <c r="C214" s="11" t="s">
        <v>186</v>
      </c>
      <c r="D214" s="11" t="s">
        <v>297</v>
      </c>
      <c r="E214" s="11">
        <v>5.92</v>
      </c>
      <c r="F214" s="11" t="s">
        <v>99</v>
      </c>
      <c r="G214" s="11" t="s">
        <v>32</v>
      </c>
    </row>
    <row r="215" spans="2:7" x14ac:dyDescent="0.25">
      <c r="B215" s="4" t="s">
        <v>12</v>
      </c>
      <c r="C215" s="11" t="s">
        <v>181</v>
      </c>
      <c r="D215" s="11" t="s">
        <v>298</v>
      </c>
      <c r="E215" s="11">
        <v>0.57199999999999995</v>
      </c>
      <c r="F215" s="11" t="s">
        <v>99</v>
      </c>
      <c r="G215" s="11" t="s">
        <v>32</v>
      </c>
    </row>
    <row r="216" spans="2:7" x14ac:dyDescent="0.25">
      <c r="B216" s="4" t="s">
        <v>12</v>
      </c>
      <c r="C216" s="11" t="s">
        <v>177</v>
      </c>
      <c r="D216" s="11" t="s">
        <v>299</v>
      </c>
      <c r="E216" s="11">
        <v>0.48</v>
      </c>
      <c r="F216" s="11" t="s">
        <v>99</v>
      </c>
      <c r="G216" s="11"/>
    </row>
    <row r="217" spans="2:7" x14ac:dyDescent="0.25">
      <c r="B217" s="4" t="s">
        <v>12</v>
      </c>
      <c r="C217" s="11" t="s">
        <v>194</v>
      </c>
      <c r="D217" s="11" t="s">
        <v>300</v>
      </c>
      <c r="E217" s="11">
        <f>0.018*5.21</f>
        <v>9.3779999999999988E-2</v>
      </c>
      <c r="F217" s="11" t="s">
        <v>60</v>
      </c>
      <c r="G217" s="11" t="s">
        <v>32</v>
      </c>
    </row>
    <row r="218" spans="2:7" x14ac:dyDescent="0.25">
      <c r="B218" s="4" t="s">
        <v>12</v>
      </c>
      <c r="C218" s="11" t="s">
        <v>179</v>
      </c>
      <c r="D218" s="11" t="s">
        <v>301</v>
      </c>
      <c r="E218" s="11">
        <v>1.24</v>
      </c>
      <c r="F218" s="11" t="s">
        <v>99</v>
      </c>
      <c r="G218" s="11" t="s">
        <v>32</v>
      </c>
    </row>
    <row r="219" spans="2:7" x14ac:dyDescent="0.25">
      <c r="B219" s="4" t="s">
        <v>12</v>
      </c>
      <c r="C219" s="11" t="s">
        <v>177</v>
      </c>
      <c r="D219" s="11" t="s">
        <v>302</v>
      </c>
      <c r="E219" s="11">
        <v>0.70799999999999996</v>
      </c>
      <c r="F219" s="11" t="s">
        <v>99</v>
      </c>
      <c r="G219" s="11"/>
    </row>
    <row r="220" spans="2:7" x14ac:dyDescent="0.25">
      <c r="B220" s="4" t="s">
        <v>12</v>
      </c>
      <c r="C220" s="11" t="s">
        <v>183</v>
      </c>
      <c r="D220" s="11" t="s">
        <v>303</v>
      </c>
      <c r="E220" s="11">
        <v>5.49</v>
      </c>
      <c r="F220" s="11" t="s">
        <v>99</v>
      </c>
      <c r="G220" s="11" t="s">
        <v>32</v>
      </c>
    </row>
    <row r="221" spans="2:7" x14ac:dyDescent="0.25">
      <c r="B221" s="4" t="s">
        <v>12</v>
      </c>
      <c r="C221" s="11" t="s">
        <v>186</v>
      </c>
      <c r="D221" s="11" t="s">
        <v>304</v>
      </c>
      <c r="E221" s="11">
        <v>2.21</v>
      </c>
      <c r="F221" s="11" t="s">
        <v>99</v>
      </c>
      <c r="G221" s="11" t="s">
        <v>32</v>
      </c>
    </row>
    <row r="222" spans="2:7" x14ac:dyDescent="0.25">
      <c r="B222" s="4" t="s">
        <v>12</v>
      </c>
      <c r="C222" s="11" t="s">
        <v>177</v>
      </c>
      <c r="D222" s="11" t="s">
        <v>305</v>
      </c>
      <c r="E222" s="11">
        <f>0.872*0.6</f>
        <v>0.5232</v>
      </c>
      <c r="F222" s="11" t="s">
        <v>60</v>
      </c>
      <c r="G222" s="11" t="s">
        <v>32</v>
      </c>
    </row>
    <row r="223" spans="2:7" x14ac:dyDescent="0.25">
      <c r="B223" s="4" t="s">
        <v>12</v>
      </c>
      <c r="C223" s="11" t="s">
        <v>210</v>
      </c>
      <c r="D223" s="11" t="s">
        <v>306</v>
      </c>
      <c r="E223" s="11">
        <v>28.7</v>
      </c>
      <c r="F223" s="11" t="s">
        <v>99</v>
      </c>
      <c r="G223" s="11" t="s">
        <v>32</v>
      </c>
    </row>
    <row r="224" spans="2:7" x14ac:dyDescent="0.25">
      <c r="B224" s="4" t="s">
        <v>12</v>
      </c>
      <c r="C224" s="11" t="s">
        <v>194</v>
      </c>
      <c r="D224" s="11" t="s">
        <v>307</v>
      </c>
      <c r="E224" s="11">
        <v>1.1499999999999999</v>
      </c>
      <c r="F224" s="11" t="s">
        <v>99</v>
      </c>
      <c r="G224" s="11" t="s">
        <v>32</v>
      </c>
    </row>
    <row r="225" spans="2:7" x14ac:dyDescent="0.25">
      <c r="B225" s="4" t="s">
        <v>12</v>
      </c>
      <c r="C225" s="11" t="s">
        <v>177</v>
      </c>
      <c r="D225" s="11" t="s">
        <v>308</v>
      </c>
      <c r="E225" s="11">
        <v>1.33</v>
      </c>
      <c r="F225" s="11" t="s">
        <v>99</v>
      </c>
      <c r="G225" s="11"/>
    </row>
    <row r="226" spans="2:7" x14ac:dyDescent="0.25">
      <c r="B226" s="4" t="s">
        <v>12</v>
      </c>
      <c r="C226" s="11" t="s">
        <v>181</v>
      </c>
      <c r="D226" s="11" t="s">
        <v>309</v>
      </c>
      <c r="E226" s="11">
        <v>1.37</v>
      </c>
      <c r="F226" s="11" t="s">
        <v>60</v>
      </c>
      <c r="G226" s="11" t="s">
        <v>310</v>
      </c>
    </row>
    <row r="227" spans="2:7" x14ac:dyDescent="0.25">
      <c r="B227" s="4" t="s">
        <v>12</v>
      </c>
      <c r="C227" s="11" t="s">
        <v>210</v>
      </c>
      <c r="D227" s="11" t="s">
        <v>311</v>
      </c>
      <c r="E227" s="11">
        <v>5.6</v>
      </c>
      <c r="F227" s="11" t="s">
        <v>99</v>
      </c>
      <c r="G227" s="11"/>
    </row>
    <row r="228" spans="2:7" x14ac:dyDescent="0.25">
      <c r="B228" s="4" t="s">
        <v>12</v>
      </c>
      <c r="C228" s="11" t="s">
        <v>186</v>
      </c>
      <c r="D228" s="11" t="s">
        <v>312</v>
      </c>
      <c r="E228" s="11">
        <v>1.68</v>
      </c>
      <c r="F228" s="11" t="s">
        <v>99</v>
      </c>
      <c r="G228" s="11" t="s">
        <v>32</v>
      </c>
    </row>
    <row r="229" spans="2:7" x14ac:dyDescent="0.25">
      <c r="B229" s="4" t="s">
        <v>12</v>
      </c>
      <c r="C229" s="11" t="s">
        <v>183</v>
      </c>
      <c r="D229" s="11" t="s">
        <v>313</v>
      </c>
      <c r="E229" s="11">
        <v>5.49</v>
      </c>
      <c r="F229" s="11" t="s">
        <v>37</v>
      </c>
      <c r="G229" s="11" t="s">
        <v>32</v>
      </c>
    </row>
    <row r="230" spans="2:7" x14ac:dyDescent="0.25">
      <c r="B230" s="4" t="s">
        <v>12</v>
      </c>
      <c r="C230" s="11" t="s">
        <v>202</v>
      </c>
      <c r="D230" s="11" t="s">
        <v>314</v>
      </c>
      <c r="E230" s="11">
        <v>8.4499999999999993</v>
      </c>
      <c r="F230" s="11" t="s">
        <v>99</v>
      </c>
      <c r="G230" s="11"/>
    </row>
    <row r="231" spans="2:7" x14ac:dyDescent="0.25">
      <c r="B231" s="4" t="s">
        <v>12</v>
      </c>
      <c r="C231" s="11" t="s">
        <v>200</v>
      </c>
      <c r="D231" s="11" t="s">
        <v>315</v>
      </c>
      <c r="E231" s="11">
        <v>1.17</v>
      </c>
      <c r="F231" s="11" t="s">
        <v>99</v>
      </c>
      <c r="G231" s="11" t="s">
        <v>32</v>
      </c>
    </row>
    <row r="232" spans="2:7" x14ac:dyDescent="0.25">
      <c r="B232" s="4" t="s">
        <v>12</v>
      </c>
      <c r="C232" s="11" t="s">
        <v>316</v>
      </c>
      <c r="D232" s="11" t="s">
        <v>317</v>
      </c>
      <c r="E232" s="11">
        <v>0.106</v>
      </c>
      <c r="F232" s="11" t="s">
        <v>60</v>
      </c>
      <c r="G232" s="11" t="s">
        <v>32</v>
      </c>
    </row>
    <row r="233" spans="2:7" x14ac:dyDescent="0.25">
      <c r="B233" s="4" t="s">
        <v>12</v>
      </c>
      <c r="C233" s="11" t="s">
        <v>316</v>
      </c>
      <c r="D233" s="11" t="s">
        <v>318</v>
      </c>
      <c r="E233" s="11">
        <f>0.07*2.05</f>
        <v>0.14349999999999999</v>
      </c>
      <c r="F233" s="11" t="s">
        <v>60</v>
      </c>
      <c r="G233" s="11" t="s">
        <v>32</v>
      </c>
    </row>
    <row r="234" spans="2:7" x14ac:dyDescent="0.25">
      <c r="B234" s="4" t="s">
        <v>12</v>
      </c>
      <c r="C234" s="11" t="s">
        <v>179</v>
      </c>
      <c r="D234" s="11" t="s">
        <v>319</v>
      </c>
      <c r="E234" s="11">
        <v>0.41499999999999998</v>
      </c>
      <c r="F234" s="11" t="s">
        <v>99</v>
      </c>
      <c r="G234" s="11" t="s">
        <v>32</v>
      </c>
    </row>
    <row r="235" spans="2:7" x14ac:dyDescent="0.25">
      <c r="B235" s="4" t="s">
        <v>12</v>
      </c>
      <c r="C235" s="11" t="s">
        <v>177</v>
      </c>
      <c r="D235" s="11" t="s">
        <v>320</v>
      </c>
      <c r="E235" s="11">
        <v>0.85799999999999998</v>
      </c>
      <c r="F235" s="11" t="s">
        <v>99</v>
      </c>
      <c r="G235" s="11" t="s">
        <v>32</v>
      </c>
    </row>
    <row r="236" spans="2:7" x14ac:dyDescent="0.25">
      <c r="B236" s="4" t="s">
        <v>12</v>
      </c>
      <c r="C236" s="11" t="s">
        <v>290</v>
      </c>
      <c r="D236" s="11" t="s">
        <v>321</v>
      </c>
      <c r="E236" s="11">
        <v>0.4</v>
      </c>
      <c r="F236" s="11" t="s">
        <v>292</v>
      </c>
      <c r="G236" s="11" t="s">
        <v>293</v>
      </c>
    </row>
    <row r="237" spans="2:7" x14ac:dyDescent="0.25">
      <c r="B237" s="4" t="s">
        <v>12</v>
      </c>
      <c r="C237" s="11" t="s">
        <v>177</v>
      </c>
      <c r="D237" s="11" t="s">
        <v>322</v>
      </c>
      <c r="E237" s="11">
        <v>0.97</v>
      </c>
      <c r="F237" s="11" t="s">
        <v>99</v>
      </c>
      <c r="G237" s="11" t="s">
        <v>32</v>
      </c>
    </row>
    <row r="238" spans="2:7" x14ac:dyDescent="0.25">
      <c r="B238" s="4" t="s">
        <v>12</v>
      </c>
      <c r="C238" s="11" t="s">
        <v>189</v>
      </c>
      <c r="D238" s="11" t="s">
        <v>189</v>
      </c>
      <c r="E238" s="11">
        <v>0.63500000000000001</v>
      </c>
      <c r="F238" s="11" t="s">
        <v>99</v>
      </c>
      <c r="G238" s="11" t="s">
        <v>32</v>
      </c>
    </row>
    <row r="239" spans="2:7" x14ac:dyDescent="0.25">
      <c r="B239" s="4" t="s">
        <v>12</v>
      </c>
      <c r="C239" s="11" t="s">
        <v>189</v>
      </c>
      <c r="D239" s="11" t="s">
        <v>323</v>
      </c>
      <c r="E239" s="11">
        <v>2.1800000000000002</v>
      </c>
      <c r="F239" s="11" t="s">
        <v>99</v>
      </c>
      <c r="G239" s="11" t="s">
        <v>32</v>
      </c>
    </row>
    <row r="240" spans="2:7" x14ac:dyDescent="0.25">
      <c r="B240" s="4" t="s">
        <v>12</v>
      </c>
      <c r="C240" s="11" t="s">
        <v>194</v>
      </c>
      <c r="D240" s="11" t="s">
        <v>324</v>
      </c>
      <c r="E240" s="11">
        <v>1.33</v>
      </c>
      <c r="F240" s="11" t="s">
        <v>99</v>
      </c>
      <c r="G240" s="11"/>
    </row>
    <row r="241" spans="2:7" x14ac:dyDescent="0.25">
      <c r="B241" s="4" t="s">
        <v>12</v>
      </c>
      <c r="C241" s="11" t="s">
        <v>189</v>
      </c>
      <c r="D241" s="11" t="s">
        <v>325</v>
      </c>
      <c r="E241" s="11">
        <v>0.63300000000000001</v>
      </c>
      <c r="F241" s="11" t="s">
        <v>99</v>
      </c>
      <c r="G241" s="11" t="s">
        <v>32</v>
      </c>
    </row>
    <row r="242" spans="2:7" x14ac:dyDescent="0.25">
      <c r="B242" s="4" t="s">
        <v>12</v>
      </c>
      <c r="C242" s="11" t="s">
        <v>186</v>
      </c>
      <c r="D242" s="11" t="s">
        <v>326</v>
      </c>
      <c r="E242" s="11">
        <v>1.1499999999999999</v>
      </c>
      <c r="F242" s="11" t="s">
        <v>99</v>
      </c>
      <c r="G242" s="11" t="s">
        <v>32</v>
      </c>
    </row>
    <row r="243" spans="2:7" x14ac:dyDescent="0.25">
      <c r="B243" s="4" t="s">
        <v>12</v>
      </c>
      <c r="C243" s="11" t="s">
        <v>183</v>
      </c>
      <c r="D243" s="11" t="s">
        <v>327</v>
      </c>
      <c r="E243" s="11">
        <v>6.27</v>
      </c>
      <c r="F243" s="11" t="s">
        <v>99</v>
      </c>
      <c r="G243" s="11"/>
    </row>
    <row r="244" spans="2:7" x14ac:dyDescent="0.25">
      <c r="B244" s="4" t="s">
        <v>12</v>
      </c>
      <c r="C244" s="11" t="s">
        <v>177</v>
      </c>
      <c r="D244" s="11" t="s">
        <v>328</v>
      </c>
      <c r="E244" s="11">
        <f>0.585*3</f>
        <v>1.7549999999999999</v>
      </c>
      <c r="F244" s="11" t="s">
        <v>60</v>
      </c>
      <c r="G244" s="11" t="s">
        <v>32</v>
      </c>
    </row>
    <row r="245" spans="2:7" x14ac:dyDescent="0.25">
      <c r="B245" s="4" t="s">
        <v>12</v>
      </c>
      <c r="C245" s="11" t="s">
        <v>179</v>
      </c>
      <c r="D245" s="11" t="s">
        <v>329</v>
      </c>
      <c r="E245" s="11">
        <v>0.79600000000000004</v>
      </c>
      <c r="F245" s="11" t="s">
        <v>99</v>
      </c>
      <c r="G245" s="11"/>
    </row>
    <row r="246" spans="2:7" x14ac:dyDescent="0.25">
      <c r="B246" s="4" t="s">
        <v>12</v>
      </c>
      <c r="C246" s="11" t="s">
        <v>194</v>
      </c>
      <c r="D246" s="11" t="s">
        <v>330</v>
      </c>
      <c r="E246" s="11">
        <v>9.8699999999999992</v>
      </c>
      <c r="F246" s="11" t="s">
        <v>99</v>
      </c>
      <c r="G246" s="11" t="s">
        <v>32</v>
      </c>
    </row>
    <row r="247" spans="2:7" x14ac:dyDescent="0.25">
      <c r="B247" s="4" t="s">
        <v>12</v>
      </c>
      <c r="C247" s="11" t="s">
        <v>331</v>
      </c>
      <c r="D247" s="11" t="s">
        <v>332</v>
      </c>
      <c r="E247" s="11">
        <f>5.21*0.23</f>
        <v>1.1983000000000001</v>
      </c>
      <c r="F247" s="11" t="s">
        <v>60</v>
      </c>
      <c r="G247" s="11" t="s">
        <v>32</v>
      </c>
    </row>
    <row r="248" spans="2:7" x14ac:dyDescent="0.25">
      <c r="B248" s="4" t="s">
        <v>12</v>
      </c>
      <c r="C248" s="11" t="s">
        <v>194</v>
      </c>
      <c r="D248" s="11" t="s">
        <v>333</v>
      </c>
      <c r="E248" s="11">
        <v>1.1200000000000001</v>
      </c>
      <c r="F248" s="11" t="s">
        <v>99</v>
      </c>
      <c r="G248" s="11"/>
    </row>
    <row r="249" spans="2:7" x14ac:dyDescent="0.25">
      <c r="B249" s="4" t="s">
        <v>12</v>
      </c>
      <c r="C249" s="11" t="s">
        <v>210</v>
      </c>
      <c r="D249" s="11" t="s">
        <v>334</v>
      </c>
      <c r="E249" s="11">
        <v>4.84</v>
      </c>
      <c r="F249" s="11" t="s">
        <v>99</v>
      </c>
      <c r="G249" s="11"/>
    </row>
    <row r="250" spans="2:7" x14ac:dyDescent="0.25">
      <c r="B250" s="4" t="s">
        <v>12</v>
      </c>
      <c r="C250" s="11" t="s">
        <v>200</v>
      </c>
      <c r="D250" s="11" t="s">
        <v>335</v>
      </c>
      <c r="E250" s="11">
        <v>1.72</v>
      </c>
      <c r="F250" s="11" t="s">
        <v>99</v>
      </c>
      <c r="G250" s="11" t="s">
        <v>32</v>
      </c>
    </row>
    <row r="251" spans="2:7" x14ac:dyDescent="0.25">
      <c r="B251" s="4" t="s">
        <v>12</v>
      </c>
      <c r="C251" s="11" t="s">
        <v>186</v>
      </c>
      <c r="D251" s="11" t="s">
        <v>336</v>
      </c>
      <c r="E251" s="11">
        <v>2.89</v>
      </c>
      <c r="F251" s="11" t="s">
        <v>99</v>
      </c>
      <c r="G251" s="11" t="s">
        <v>32</v>
      </c>
    </row>
    <row r="252" spans="2:7" x14ac:dyDescent="0.25">
      <c r="B252" s="4" t="s">
        <v>12</v>
      </c>
      <c r="C252" s="11" t="s">
        <v>179</v>
      </c>
      <c r="D252" s="11" t="s">
        <v>337</v>
      </c>
      <c r="E252" s="11">
        <v>0.39100000000000001</v>
      </c>
      <c r="F252" s="11" t="s">
        <v>99</v>
      </c>
      <c r="G252" s="11"/>
    </row>
    <row r="253" spans="2:7" x14ac:dyDescent="0.25">
      <c r="B253" s="4" t="s">
        <v>12</v>
      </c>
      <c r="C253" s="11" t="s">
        <v>186</v>
      </c>
      <c r="D253" s="11" t="s">
        <v>338</v>
      </c>
      <c r="E253" s="11">
        <v>3.36</v>
      </c>
      <c r="F253" s="11" t="s">
        <v>99</v>
      </c>
      <c r="G253" s="11" t="s">
        <v>32</v>
      </c>
    </row>
    <row r="254" spans="2:7" x14ac:dyDescent="0.25">
      <c r="B254" s="4" t="s">
        <v>12</v>
      </c>
      <c r="C254" s="11" t="s">
        <v>202</v>
      </c>
      <c r="D254" s="11" t="s">
        <v>339</v>
      </c>
      <c r="E254" s="11">
        <v>7.94</v>
      </c>
      <c r="F254" s="11" t="s">
        <v>99</v>
      </c>
      <c r="G254" s="11" t="s">
        <v>32</v>
      </c>
    </row>
    <row r="255" spans="2:7" x14ac:dyDescent="0.25">
      <c r="B255" s="4" t="s">
        <v>12</v>
      </c>
      <c r="C255" s="11" t="s">
        <v>290</v>
      </c>
      <c r="D255" s="11" t="s">
        <v>340</v>
      </c>
      <c r="E255" s="11">
        <f>3.51*0.4</f>
        <v>1.4039999999999999</v>
      </c>
      <c r="F255" s="11" t="s">
        <v>60</v>
      </c>
      <c r="G255" s="11" t="s">
        <v>32</v>
      </c>
    </row>
    <row r="256" spans="2:7" x14ac:dyDescent="0.25">
      <c r="B256" s="4" t="s">
        <v>12</v>
      </c>
      <c r="C256" s="11" t="s">
        <v>290</v>
      </c>
      <c r="D256" s="11" t="s">
        <v>341</v>
      </c>
      <c r="E256" s="11">
        <v>1.4112</v>
      </c>
      <c r="F256" s="11" t="s">
        <v>60</v>
      </c>
      <c r="G256" s="11" t="s">
        <v>77</v>
      </c>
    </row>
    <row r="257" spans="2:7" x14ac:dyDescent="0.25">
      <c r="B257" s="4" t="s">
        <v>12</v>
      </c>
      <c r="C257" s="11" t="s">
        <v>290</v>
      </c>
      <c r="D257" s="11" t="s">
        <v>342</v>
      </c>
      <c r="E257" s="11">
        <v>0.96399999999999997</v>
      </c>
      <c r="F257" s="11" t="s">
        <v>60</v>
      </c>
      <c r="G257" s="11" t="s">
        <v>77</v>
      </c>
    </row>
    <row r="258" spans="2:7" x14ac:dyDescent="0.25">
      <c r="B258" s="4" t="s">
        <v>12</v>
      </c>
      <c r="C258" s="11" t="s">
        <v>177</v>
      </c>
      <c r="D258" s="11" t="s">
        <v>343</v>
      </c>
      <c r="E258" s="11">
        <v>0.253</v>
      </c>
      <c r="F258" s="11" t="s">
        <v>99</v>
      </c>
      <c r="G258" s="11"/>
    </row>
    <row r="259" spans="2:7" x14ac:dyDescent="0.25">
      <c r="B259" s="4" t="s">
        <v>12</v>
      </c>
      <c r="C259" s="11" t="s">
        <v>179</v>
      </c>
      <c r="D259" s="11" t="s">
        <v>344</v>
      </c>
      <c r="E259" s="11">
        <v>0.71399999999999997</v>
      </c>
      <c r="F259" s="11" t="s">
        <v>99</v>
      </c>
      <c r="G259" s="11"/>
    </row>
    <row r="260" spans="2:7" x14ac:dyDescent="0.25">
      <c r="B260" s="4" t="s">
        <v>12</v>
      </c>
      <c r="C260" s="11" t="s">
        <v>179</v>
      </c>
      <c r="D260" s="11" t="s">
        <v>345</v>
      </c>
      <c r="E260" s="11">
        <v>1.27</v>
      </c>
      <c r="F260" s="11" t="s">
        <v>99</v>
      </c>
      <c r="G260" s="11" t="s">
        <v>32</v>
      </c>
    </row>
    <row r="261" spans="2:7" x14ac:dyDescent="0.25">
      <c r="B261" s="4" t="s">
        <v>12</v>
      </c>
      <c r="C261" s="11" t="s">
        <v>219</v>
      </c>
      <c r="D261" s="11" t="s">
        <v>346</v>
      </c>
      <c r="E261" s="11">
        <v>7.97</v>
      </c>
      <c r="F261" s="11" t="s">
        <v>99</v>
      </c>
      <c r="G261" s="11"/>
    </row>
    <row r="262" spans="2:7" x14ac:dyDescent="0.25">
      <c r="B262" s="4" t="s">
        <v>12</v>
      </c>
      <c r="C262" s="11" t="s">
        <v>210</v>
      </c>
      <c r="D262" s="11" t="s">
        <v>347</v>
      </c>
      <c r="E262" s="11">
        <v>5.56</v>
      </c>
      <c r="F262" s="11" t="s">
        <v>99</v>
      </c>
      <c r="G262" s="11"/>
    </row>
    <row r="263" spans="2:7" x14ac:dyDescent="0.25">
      <c r="B263" s="4" t="s">
        <v>12</v>
      </c>
      <c r="C263" s="11" t="s">
        <v>179</v>
      </c>
      <c r="D263" s="11" t="s">
        <v>348</v>
      </c>
      <c r="E263" s="11">
        <v>0.92300000000000004</v>
      </c>
      <c r="F263" s="11" t="s">
        <v>99</v>
      </c>
      <c r="G263" s="11" t="s">
        <v>32</v>
      </c>
    </row>
    <row r="264" spans="2:7" x14ac:dyDescent="0.25">
      <c r="B264" s="4" t="s">
        <v>12</v>
      </c>
      <c r="C264" s="11" t="s">
        <v>200</v>
      </c>
      <c r="D264" s="11" t="s">
        <v>349</v>
      </c>
      <c r="E264" s="11">
        <v>0.56000000000000005</v>
      </c>
      <c r="F264" s="11" t="s">
        <v>99</v>
      </c>
      <c r="G264" s="11"/>
    </row>
    <row r="265" spans="2:7" x14ac:dyDescent="0.25">
      <c r="B265" s="4" t="s">
        <v>12</v>
      </c>
      <c r="C265" s="11" t="s">
        <v>177</v>
      </c>
      <c r="D265" s="11" t="s">
        <v>350</v>
      </c>
      <c r="E265" s="11">
        <v>0.28399999999999997</v>
      </c>
      <c r="F265" s="11" t="s">
        <v>99</v>
      </c>
      <c r="G265" s="11" t="s">
        <v>32</v>
      </c>
    </row>
    <row r="266" spans="2:7" x14ac:dyDescent="0.25">
      <c r="B266" s="4" t="s">
        <v>12</v>
      </c>
      <c r="C266" s="11" t="s">
        <v>179</v>
      </c>
      <c r="D266" s="11" t="s">
        <v>351</v>
      </c>
      <c r="E266" s="11">
        <v>0.59899999999999998</v>
      </c>
      <c r="F266" s="11" t="s">
        <v>99</v>
      </c>
      <c r="G266" s="11" t="s">
        <v>32</v>
      </c>
    </row>
    <row r="267" spans="2:7" x14ac:dyDescent="0.25">
      <c r="B267" s="4" t="s">
        <v>12</v>
      </c>
      <c r="C267" s="11" t="s">
        <v>194</v>
      </c>
      <c r="D267" s="11" t="s">
        <v>352</v>
      </c>
      <c r="E267" s="11">
        <v>0.79600000000000004</v>
      </c>
      <c r="F267" s="11" t="s">
        <v>99</v>
      </c>
      <c r="G267" s="11"/>
    </row>
    <row r="268" spans="2:7" x14ac:dyDescent="0.25">
      <c r="B268" s="4" t="s">
        <v>12</v>
      </c>
      <c r="C268" s="11" t="s">
        <v>192</v>
      </c>
      <c r="D268" s="11" t="s">
        <v>353</v>
      </c>
      <c r="E268" s="11">
        <v>26.9</v>
      </c>
      <c r="F268" s="11" t="s">
        <v>99</v>
      </c>
      <c r="G268" s="11"/>
    </row>
    <row r="269" spans="2:7" x14ac:dyDescent="0.25">
      <c r="B269" s="4" t="s">
        <v>12</v>
      </c>
      <c r="C269" s="11" t="s">
        <v>194</v>
      </c>
      <c r="D269" s="11" t="s">
        <v>354</v>
      </c>
      <c r="E269" s="11">
        <v>5.76</v>
      </c>
      <c r="F269" s="11" t="s">
        <v>99</v>
      </c>
      <c r="G269" s="11" t="s">
        <v>32</v>
      </c>
    </row>
    <row r="270" spans="2:7" x14ac:dyDescent="0.25">
      <c r="B270" s="4" t="s">
        <v>12</v>
      </c>
      <c r="C270" s="11" t="s">
        <v>210</v>
      </c>
      <c r="D270" s="11" t="s">
        <v>355</v>
      </c>
      <c r="E270" s="11">
        <v>5.47</v>
      </c>
      <c r="F270" s="11" t="s">
        <v>99</v>
      </c>
      <c r="G270" s="11" t="s">
        <v>32</v>
      </c>
    </row>
    <row r="271" spans="2:7" x14ac:dyDescent="0.25">
      <c r="B271" s="4" t="s">
        <v>12</v>
      </c>
      <c r="C271" s="11" t="s">
        <v>177</v>
      </c>
      <c r="D271" s="11" t="s">
        <v>356</v>
      </c>
      <c r="E271" s="11">
        <v>0.90700000000000003</v>
      </c>
      <c r="F271" s="11" t="s">
        <v>99</v>
      </c>
      <c r="G271" s="11"/>
    </row>
    <row r="272" spans="2:7" x14ac:dyDescent="0.25">
      <c r="B272" s="4" t="s">
        <v>12</v>
      </c>
      <c r="C272" s="11" t="s">
        <v>177</v>
      </c>
      <c r="D272" s="11" t="s">
        <v>357</v>
      </c>
      <c r="E272" s="11">
        <v>2.5299999999999998</v>
      </c>
      <c r="F272" s="11" t="s">
        <v>99</v>
      </c>
      <c r="G272" s="11"/>
    </row>
    <row r="273" spans="2:7" x14ac:dyDescent="0.25">
      <c r="B273" s="4" t="s">
        <v>12</v>
      </c>
      <c r="C273" s="11" t="s">
        <v>177</v>
      </c>
      <c r="D273" s="11" t="s">
        <v>358</v>
      </c>
      <c r="E273" s="11">
        <v>0.628</v>
      </c>
      <c r="F273" s="11" t="s">
        <v>99</v>
      </c>
      <c r="G273" s="11" t="s">
        <v>32</v>
      </c>
    </row>
    <row r="274" spans="2:7" x14ac:dyDescent="0.25">
      <c r="B274" s="4" t="s">
        <v>12</v>
      </c>
      <c r="C274" s="11" t="s">
        <v>183</v>
      </c>
      <c r="D274" s="11" t="s">
        <v>359</v>
      </c>
      <c r="E274" s="11">
        <v>5.49</v>
      </c>
      <c r="F274" s="11" t="s">
        <v>37</v>
      </c>
      <c r="G274" s="11" t="s">
        <v>32</v>
      </c>
    </row>
    <row r="275" spans="2:7" x14ac:dyDescent="0.25">
      <c r="B275" s="4" t="s">
        <v>12</v>
      </c>
      <c r="C275" s="11" t="s">
        <v>290</v>
      </c>
      <c r="D275" s="11" t="s">
        <v>360</v>
      </c>
      <c r="E275" s="11">
        <v>2.04</v>
      </c>
      <c r="F275" s="11" t="s">
        <v>60</v>
      </c>
      <c r="G275" s="11" t="s">
        <v>32</v>
      </c>
    </row>
    <row r="276" spans="2:7" x14ac:dyDescent="0.25">
      <c r="B276" s="4" t="s">
        <v>12</v>
      </c>
      <c r="C276" s="11" t="s">
        <v>361</v>
      </c>
      <c r="D276" s="11" t="s">
        <v>362</v>
      </c>
      <c r="E276" s="11">
        <v>1.35</v>
      </c>
      <c r="F276" s="11" t="s">
        <v>60</v>
      </c>
      <c r="G276" s="11"/>
    </row>
    <row r="277" spans="2:7" x14ac:dyDescent="0.25">
      <c r="B277" s="4" t="s">
        <v>12</v>
      </c>
      <c r="C277" s="11" t="s">
        <v>200</v>
      </c>
      <c r="D277" s="11" t="s">
        <v>363</v>
      </c>
      <c r="E277" s="11">
        <v>2.16</v>
      </c>
      <c r="F277" s="11" t="s">
        <v>99</v>
      </c>
      <c r="G277" s="11" t="s">
        <v>32</v>
      </c>
    </row>
    <row r="278" spans="2:7" x14ac:dyDescent="0.25">
      <c r="B278" s="4" t="s">
        <v>12</v>
      </c>
      <c r="C278" s="11" t="s">
        <v>210</v>
      </c>
      <c r="D278" s="11" t="s">
        <v>364</v>
      </c>
      <c r="E278" s="11">
        <v>5.4</v>
      </c>
      <c r="F278" s="11" t="s">
        <v>37</v>
      </c>
      <c r="G278" s="11"/>
    </row>
    <row r="279" spans="2:7" x14ac:dyDescent="0.25">
      <c r="B279" s="4" t="s">
        <v>12</v>
      </c>
      <c r="C279" s="11" t="s">
        <v>219</v>
      </c>
      <c r="D279" s="11" t="s">
        <v>365</v>
      </c>
      <c r="E279" s="11">
        <v>6.79</v>
      </c>
      <c r="F279" s="11" t="s">
        <v>37</v>
      </c>
      <c r="G279" s="11"/>
    </row>
    <row r="280" spans="2:7" x14ac:dyDescent="0.25">
      <c r="B280" s="4" t="s">
        <v>12</v>
      </c>
      <c r="C280" s="11" t="s">
        <v>179</v>
      </c>
      <c r="D280" s="11" t="s">
        <v>366</v>
      </c>
      <c r="E280" s="11">
        <f>0.4*0.883</f>
        <v>0.35320000000000001</v>
      </c>
      <c r="F280" s="11" t="s">
        <v>60</v>
      </c>
      <c r="G280" s="11" t="s">
        <v>32</v>
      </c>
    </row>
    <row r="281" spans="2:7" x14ac:dyDescent="0.25">
      <c r="B281" s="4" t="s">
        <v>12</v>
      </c>
      <c r="C281" s="11" t="s">
        <v>290</v>
      </c>
      <c r="D281" s="11" t="s">
        <v>367</v>
      </c>
      <c r="E281" s="11">
        <v>2.73</v>
      </c>
      <c r="F281" s="11" t="s">
        <v>99</v>
      </c>
      <c r="G281" s="11" t="s">
        <v>32</v>
      </c>
    </row>
    <row r="282" spans="2:7" x14ac:dyDescent="0.25">
      <c r="B282" s="4" t="s">
        <v>12</v>
      </c>
      <c r="C282" s="11" t="s">
        <v>331</v>
      </c>
      <c r="D282" s="11" t="s">
        <v>368</v>
      </c>
      <c r="E282" s="11">
        <v>0.70499999999999996</v>
      </c>
      <c r="F282" s="11" t="s">
        <v>60</v>
      </c>
      <c r="G282" s="11" t="s">
        <v>77</v>
      </c>
    </row>
    <row r="283" spans="2:7" x14ac:dyDescent="0.25">
      <c r="B283" s="4" t="s">
        <v>12</v>
      </c>
      <c r="C283" s="11" t="s">
        <v>331</v>
      </c>
      <c r="D283" s="11" t="s">
        <v>369</v>
      </c>
      <c r="E283" s="11">
        <v>0.378</v>
      </c>
      <c r="F283" s="11" t="s">
        <v>60</v>
      </c>
      <c r="G283" s="11" t="s">
        <v>77</v>
      </c>
    </row>
    <row r="284" spans="2:7" x14ac:dyDescent="0.25">
      <c r="B284" s="4" t="s">
        <v>12</v>
      </c>
      <c r="C284" s="11" t="s">
        <v>181</v>
      </c>
      <c r="D284" s="11" t="s">
        <v>370</v>
      </c>
      <c r="E284" s="11">
        <v>1.44</v>
      </c>
      <c r="F284" s="11" t="s">
        <v>37</v>
      </c>
      <c r="G284" s="11" t="s">
        <v>32</v>
      </c>
    </row>
    <row r="285" spans="2:7" x14ac:dyDescent="0.25">
      <c r="B285" s="4" t="s">
        <v>12</v>
      </c>
      <c r="C285" s="11" t="s">
        <v>186</v>
      </c>
      <c r="D285" s="11" t="s">
        <v>371</v>
      </c>
      <c r="E285" s="11">
        <v>2.76</v>
      </c>
      <c r="F285" s="11" t="s">
        <v>99</v>
      </c>
      <c r="G285" s="11" t="s">
        <v>32</v>
      </c>
    </row>
    <row r="286" spans="2:7" x14ac:dyDescent="0.25">
      <c r="B286" s="4" t="s">
        <v>12</v>
      </c>
      <c r="C286" s="11" t="s">
        <v>186</v>
      </c>
      <c r="D286" s="11" t="s">
        <v>372</v>
      </c>
      <c r="E286" s="11">
        <v>14.7</v>
      </c>
      <c r="F286" s="11" t="s">
        <v>99</v>
      </c>
      <c r="G286" s="11"/>
    </row>
    <row r="287" spans="2:7" x14ac:dyDescent="0.25">
      <c r="B287" s="4" t="s">
        <v>12</v>
      </c>
      <c r="C287" s="11" t="s">
        <v>186</v>
      </c>
      <c r="D287" s="11" t="s">
        <v>373</v>
      </c>
      <c r="E287" s="11">
        <v>0.98599999999999999</v>
      </c>
      <c r="F287" s="11" t="s">
        <v>34</v>
      </c>
      <c r="G287" s="11" t="s">
        <v>32</v>
      </c>
    </row>
    <row r="288" spans="2:7" x14ac:dyDescent="0.25">
      <c r="B288" s="4" t="s">
        <v>12</v>
      </c>
      <c r="C288" s="11" t="s">
        <v>186</v>
      </c>
      <c r="D288" s="11" t="s">
        <v>374</v>
      </c>
      <c r="E288" s="11">
        <v>1.03</v>
      </c>
      <c r="F288" s="11" t="s">
        <v>99</v>
      </c>
      <c r="G288" s="11" t="s">
        <v>32</v>
      </c>
    </row>
    <row r="289" spans="2:7" x14ac:dyDescent="0.25">
      <c r="B289" s="4" t="s">
        <v>12</v>
      </c>
      <c r="C289" s="11" t="s">
        <v>210</v>
      </c>
      <c r="D289" s="11" t="s">
        <v>375</v>
      </c>
      <c r="E289" s="11">
        <v>8.09</v>
      </c>
      <c r="F289" s="11" t="s">
        <v>99</v>
      </c>
      <c r="G289" s="11" t="s">
        <v>32</v>
      </c>
    </row>
    <row r="290" spans="2:7" x14ac:dyDescent="0.25">
      <c r="B290" s="4" t="s">
        <v>12</v>
      </c>
      <c r="C290" s="11" t="s">
        <v>210</v>
      </c>
      <c r="D290" s="11" t="s">
        <v>376</v>
      </c>
      <c r="E290" s="11">
        <v>5.46</v>
      </c>
      <c r="F290" s="11" t="s">
        <v>99</v>
      </c>
      <c r="G290" s="11" t="s">
        <v>32</v>
      </c>
    </row>
    <row r="291" spans="2:7" x14ac:dyDescent="0.25">
      <c r="B291" s="4" t="s">
        <v>12</v>
      </c>
      <c r="C291" s="11" t="s">
        <v>219</v>
      </c>
      <c r="D291" s="11" t="s">
        <v>377</v>
      </c>
      <c r="E291" s="11">
        <v>4.95</v>
      </c>
      <c r="F291" s="11" t="s">
        <v>99</v>
      </c>
      <c r="G291" s="11"/>
    </row>
    <row r="292" spans="2:7" x14ac:dyDescent="0.25">
      <c r="B292" s="4" t="s">
        <v>12</v>
      </c>
      <c r="C292" s="11" t="s">
        <v>186</v>
      </c>
      <c r="D292" s="11" t="s">
        <v>378</v>
      </c>
      <c r="E292" s="11">
        <v>0.64600000000000002</v>
      </c>
      <c r="F292" s="11" t="s">
        <v>99</v>
      </c>
      <c r="G292" s="11" t="s">
        <v>32</v>
      </c>
    </row>
    <row r="293" spans="2:7" x14ac:dyDescent="0.25">
      <c r="B293" s="4" t="s">
        <v>12</v>
      </c>
      <c r="C293" s="11" t="s">
        <v>200</v>
      </c>
      <c r="D293" s="11" t="s">
        <v>379</v>
      </c>
      <c r="E293" s="11">
        <v>1.8</v>
      </c>
      <c r="F293" s="11" t="s">
        <v>99</v>
      </c>
      <c r="G293" s="11" t="s">
        <v>32</v>
      </c>
    </row>
    <row r="294" spans="2:7" x14ac:dyDescent="0.25">
      <c r="B294" s="4" t="s">
        <v>12</v>
      </c>
      <c r="C294" s="11" t="s">
        <v>186</v>
      </c>
      <c r="D294" s="11" t="s">
        <v>380</v>
      </c>
      <c r="E294" s="11">
        <v>6.06</v>
      </c>
      <c r="F294" s="11" t="s">
        <v>99</v>
      </c>
      <c r="G294" s="11" t="s">
        <v>32</v>
      </c>
    </row>
    <row r="295" spans="2:7" x14ac:dyDescent="0.25">
      <c r="B295" s="4" t="s">
        <v>12</v>
      </c>
      <c r="C295" s="11" t="s">
        <v>181</v>
      </c>
      <c r="D295" s="11" t="s">
        <v>381</v>
      </c>
      <c r="E295" s="11">
        <v>1.06</v>
      </c>
      <c r="F295" s="11" t="s">
        <v>99</v>
      </c>
      <c r="G295" s="11" t="s">
        <v>32</v>
      </c>
    </row>
    <row r="296" spans="2:7" x14ac:dyDescent="0.25">
      <c r="B296" s="4" t="s">
        <v>12</v>
      </c>
      <c r="C296" s="11" t="s">
        <v>181</v>
      </c>
      <c r="D296" s="11" t="s">
        <v>382</v>
      </c>
      <c r="E296" s="11">
        <v>0.57199999999999995</v>
      </c>
      <c r="F296" s="11" t="s">
        <v>34</v>
      </c>
      <c r="G296" s="11" t="s">
        <v>32</v>
      </c>
    </row>
    <row r="297" spans="2:7" x14ac:dyDescent="0.25">
      <c r="B297" s="4" t="s">
        <v>12</v>
      </c>
      <c r="C297" s="11" t="s">
        <v>179</v>
      </c>
      <c r="D297" s="11" t="s">
        <v>383</v>
      </c>
      <c r="E297" s="11">
        <v>0.498</v>
      </c>
      <c r="F297" s="11" t="s">
        <v>37</v>
      </c>
      <c r="G297" s="11"/>
    </row>
    <row r="298" spans="2:7" x14ac:dyDescent="0.25">
      <c r="B298" s="4" t="s">
        <v>12</v>
      </c>
      <c r="C298" s="11" t="s">
        <v>210</v>
      </c>
      <c r="D298" s="11" t="s">
        <v>384</v>
      </c>
      <c r="E298" s="11">
        <v>41.4</v>
      </c>
      <c r="F298" s="11" t="s">
        <v>37</v>
      </c>
      <c r="G298" s="11"/>
    </row>
    <row r="299" spans="2:7" x14ac:dyDescent="0.25">
      <c r="B299" s="4" t="s">
        <v>12</v>
      </c>
      <c r="C299" s="11" t="s">
        <v>194</v>
      </c>
      <c r="D299" s="11" t="s">
        <v>385</v>
      </c>
      <c r="E299" s="11">
        <v>0.754</v>
      </c>
      <c r="F299" s="11" t="s">
        <v>99</v>
      </c>
      <c r="G299" s="11" t="s">
        <v>32</v>
      </c>
    </row>
    <row r="300" spans="2:7" x14ac:dyDescent="0.25">
      <c r="B300" s="4" t="s">
        <v>12</v>
      </c>
      <c r="C300" s="11" t="s">
        <v>194</v>
      </c>
      <c r="D300" s="11" t="s">
        <v>386</v>
      </c>
      <c r="E300" s="11">
        <v>0.754</v>
      </c>
      <c r="F300" s="11" t="s">
        <v>99</v>
      </c>
      <c r="G300" s="11" t="s">
        <v>32</v>
      </c>
    </row>
    <row r="301" spans="2:7" x14ac:dyDescent="0.25">
      <c r="B301" s="4" t="s">
        <v>12</v>
      </c>
      <c r="C301" s="11" t="s">
        <v>290</v>
      </c>
      <c r="D301" s="11" t="s">
        <v>387</v>
      </c>
      <c r="E301" s="11">
        <v>1.8</v>
      </c>
      <c r="F301" s="11" t="s">
        <v>99</v>
      </c>
      <c r="G301" s="11" t="s">
        <v>32</v>
      </c>
    </row>
    <row r="302" spans="2:7" x14ac:dyDescent="0.25">
      <c r="B302" s="4" t="s">
        <v>12</v>
      </c>
      <c r="C302" s="11" t="s">
        <v>179</v>
      </c>
      <c r="D302" s="11" t="s">
        <v>388</v>
      </c>
      <c r="E302" s="11">
        <v>1.47</v>
      </c>
      <c r="F302" s="11" t="s">
        <v>99</v>
      </c>
      <c r="G302" s="11"/>
    </row>
    <row r="303" spans="2:7" x14ac:dyDescent="0.25">
      <c r="B303" s="4" t="s">
        <v>12</v>
      </c>
      <c r="C303" s="11" t="s">
        <v>181</v>
      </c>
      <c r="D303" s="11" t="s">
        <v>389</v>
      </c>
      <c r="E303" s="11">
        <v>5.1400000000000001E-2</v>
      </c>
      <c r="F303" s="11" t="s">
        <v>99</v>
      </c>
      <c r="G303" s="11" t="s">
        <v>32</v>
      </c>
    </row>
    <row r="304" spans="2:7" x14ac:dyDescent="0.25">
      <c r="B304" s="4" t="s">
        <v>12</v>
      </c>
      <c r="C304" s="11" t="s">
        <v>219</v>
      </c>
      <c r="D304" s="11" t="s">
        <v>390</v>
      </c>
      <c r="E304" s="11">
        <v>7.29</v>
      </c>
      <c r="F304" s="11" t="s">
        <v>99</v>
      </c>
      <c r="G304" s="11" t="s">
        <v>32</v>
      </c>
    </row>
    <row r="305" spans="2:7" x14ac:dyDescent="0.25">
      <c r="B305" s="4" t="s">
        <v>12</v>
      </c>
      <c r="C305" s="11" t="s">
        <v>391</v>
      </c>
      <c r="D305" s="11" t="s">
        <v>391</v>
      </c>
      <c r="E305" s="11">
        <v>0.67700000000000005</v>
      </c>
      <c r="F305" s="11" t="s">
        <v>99</v>
      </c>
      <c r="G305" s="11" t="s">
        <v>32</v>
      </c>
    </row>
    <row r="306" spans="2:7" x14ac:dyDescent="0.25">
      <c r="B306" s="4" t="s">
        <v>12</v>
      </c>
      <c r="C306" s="11" t="s">
        <v>179</v>
      </c>
      <c r="D306" s="11" t="s">
        <v>392</v>
      </c>
      <c r="E306" s="11">
        <v>0.50900000000000001</v>
      </c>
      <c r="F306" s="11" t="s">
        <v>99</v>
      </c>
      <c r="G306" s="11" t="s">
        <v>32</v>
      </c>
    </row>
    <row r="307" spans="2:7" x14ac:dyDescent="0.25">
      <c r="B307" s="4" t="s">
        <v>12</v>
      </c>
      <c r="C307" s="11" t="s">
        <v>189</v>
      </c>
      <c r="D307" s="11" t="s">
        <v>393</v>
      </c>
      <c r="E307" s="11">
        <v>3.37</v>
      </c>
      <c r="F307" s="11" t="s">
        <v>99</v>
      </c>
      <c r="G307" s="11" t="s">
        <v>32</v>
      </c>
    </row>
    <row r="308" spans="2:7" x14ac:dyDescent="0.25">
      <c r="B308" s="4" t="s">
        <v>12</v>
      </c>
      <c r="C308" s="11" t="s">
        <v>179</v>
      </c>
      <c r="D308" s="11" t="s">
        <v>394</v>
      </c>
      <c r="E308" s="11">
        <v>1.88</v>
      </c>
      <c r="F308" s="11" t="s">
        <v>99</v>
      </c>
      <c r="G308" s="11" t="s">
        <v>32</v>
      </c>
    </row>
    <row r="309" spans="2:7" x14ac:dyDescent="0.25">
      <c r="B309" s="4" t="s">
        <v>12</v>
      </c>
      <c r="C309" s="11" t="s">
        <v>183</v>
      </c>
      <c r="D309" s="11" t="s">
        <v>395</v>
      </c>
      <c r="E309" s="11">
        <v>5.49</v>
      </c>
      <c r="F309" s="11" t="s">
        <v>37</v>
      </c>
      <c r="G309" s="11" t="s">
        <v>32</v>
      </c>
    </row>
    <row r="310" spans="2:7" x14ac:dyDescent="0.25">
      <c r="B310" s="4" t="s">
        <v>12</v>
      </c>
      <c r="C310" s="11" t="s">
        <v>183</v>
      </c>
      <c r="D310" s="11" t="s">
        <v>396</v>
      </c>
      <c r="E310" s="11">
        <v>4.59</v>
      </c>
      <c r="F310" s="11" t="s">
        <v>37</v>
      </c>
      <c r="G310" s="11" t="s">
        <v>32</v>
      </c>
    </row>
    <row r="311" spans="2:7" x14ac:dyDescent="0.25">
      <c r="B311" s="4" t="s">
        <v>12</v>
      </c>
      <c r="C311" s="11" t="s">
        <v>186</v>
      </c>
      <c r="D311" s="11" t="s">
        <v>397</v>
      </c>
      <c r="E311" s="11">
        <v>1.0900000000000001</v>
      </c>
      <c r="F311" s="11" t="s">
        <v>37</v>
      </c>
      <c r="G311" s="11" t="s">
        <v>32</v>
      </c>
    </row>
    <row r="312" spans="2:7" x14ac:dyDescent="0.25">
      <c r="B312" s="4" t="s">
        <v>12</v>
      </c>
      <c r="C312" s="11" t="s">
        <v>189</v>
      </c>
      <c r="D312" s="11" t="s">
        <v>398</v>
      </c>
      <c r="E312" s="11">
        <v>0.97199999999999998</v>
      </c>
      <c r="F312" s="11" t="s">
        <v>99</v>
      </c>
      <c r="G312" s="11" t="s">
        <v>32</v>
      </c>
    </row>
    <row r="313" spans="2:7" x14ac:dyDescent="0.25">
      <c r="B313" s="4" t="s">
        <v>12</v>
      </c>
      <c r="C313" s="11" t="s">
        <v>210</v>
      </c>
      <c r="D313" s="11" t="s">
        <v>399</v>
      </c>
      <c r="E313" s="11">
        <v>20.2</v>
      </c>
      <c r="F313" s="11" t="s">
        <v>99</v>
      </c>
      <c r="G313" s="11" t="s">
        <v>32</v>
      </c>
    </row>
    <row r="314" spans="2:7" x14ac:dyDescent="0.25">
      <c r="B314" s="4" t="s">
        <v>12</v>
      </c>
      <c r="C314" s="11" t="s">
        <v>192</v>
      </c>
      <c r="D314" s="11" t="s">
        <v>400</v>
      </c>
      <c r="E314" s="11">
        <f>4.2*0.05</f>
        <v>0.21000000000000002</v>
      </c>
      <c r="F314" s="11" t="s">
        <v>60</v>
      </c>
      <c r="G314" s="11" t="s">
        <v>32</v>
      </c>
    </row>
    <row r="315" spans="2:7" x14ac:dyDescent="0.25">
      <c r="B315" s="4" t="s">
        <v>12</v>
      </c>
      <c r="C315" s="11" t="s">
        <v>181</v>
      </c>
      <c r="D315" s="11" t="s">
        <v>401</v>
      </c>
      <c r="E315" s="11">
        <v>1.1399999999999999</v>
      </c>
      <c r="F315" s="11" t="s">
        <v>99</v>
      </c>
      <c r="G315" s="11" t="s">
        <v>32</v>
      </c>
    </row>
    <row r="316" spans="2:7" x14ac:dyDescent="0.25">
      <c r="B316" s="4" t="s">
        <v>12</v>
      </c>
      <c r="C316" s="11" t="s">
        <v>186</v>
      </c>
      <c r="D316" s="11" t="s">
        <v>402</v>
      </c>
      <c r="E316" s="11">
        <v>1.1200000000000001</v>
      </c>
      <c r="F316" s="11" t="s">
        <v>99</v>
      </c>
      <c r="G316" s="11"/>
    </row>
    <row r="317" spans="2:7" x14ac:dyDescent="0.25">
      <c r="B317" s="4" t="s">
        <v>12</v>
      </c>
      <c r="C317" s="11" t="s">
        <v>186</v>
      </c>
      <c r="D317" s="11" t="s">
        <v>403</v>
      </c>
      <c r="E317" s="11">
        <v>2.04</v>
      </c>
      <c r="F317" s="11" t="s">
        <v>99</v>
      </c>
      <c r="G317" s="11"/>
    </row>
    <row r="318" spans="2:7" x14ac:dyDescent="0.25">
      <c r="B318" s="4" t="s">
        <v>12</v>
      </c>
      <c r="C318" s="11" t="s">
        <v>194</v>
      </c>
      <c r="D318" s="11" t="s">
        <v>404</v>
      </c>
      <c r="E318" s="11">
        <v>2.44</v>
      </c>
      <c r="F318" s="11" t="s">
        <v>99</v>
      </c>
      <c r="G318" s="11"/>
    </row>
    <row r="319" spans="2:7" x14ac:dyDescent="0.25">
      <c r="B319" s="4" t="s">
        <v>12</v>
      </c>
      <c r="C319" s="11" t="s">
        <v>194</v>
      </c>
      <c r="D319" s="11" t="s">
        <v>405</v>
      </c>
      <c r="E319" s="11">
        <v>2.44</v>
      </c>
      <c r="F319" s="11" t="s">
        <v>99</v>
      </c>
      <c r="G319" s="11" t="s">
        <v>32</v>
      </c>
    </row>
    <row r="320" spans="2:7" x14ac:dyDescent="0.25">
      <c r="B320" s="11"/>
      <c r="C320" s="11"/>
      <c r="D320" s="11"/>
      <c r="E320" s="11"/>
      <c r="F320" s="11"/>
      <c r="G320" s="11"/>
    </row>
    <row r="321" spans="1:7" x14ac:dyDescent="0.25">
      <c r="B321" s="60" t="s">
        <v>406</v>
      </c>
      <c r="C321" s="61"/>
      <c r="D321" s="61"/>
      <c r="E321" s="61"/>
      <c r="F321" s="61"/>
      <c r="G321" s="62"/>
    </row>
    <row r="322" spans="1:7" ht="15.75" x14ac:dyDescent="0.25">
      <c r="A322" s="7"/>
      <c r="B322" s="2" t="s">
        <v>1</v>
      </c>
      <c r="C322" s="2" t="s">
        <v>26</v>
      </c>
      <c r="D322" s="2" t="s">
        <v>27</v>
      </c>
      <c r="E322" s="2" t="s">
        <v>6</v>
      </c>
      <c r="F322" s="2" t="s">
        <v>5</v>
      </c>
      <c r="G322" s="2" t="s">
        <v>28</v>
      </c>
    </row>
    <row r="323" spans="1:7" x14ac:dyDescent="0.25">
      <c r="B323" s="5" t="s">
        <v>18</v>
      </c>
      <c r="C323" s="11" t="s">
        <v>18</v>
      </c>
      <c r="D323" s="11" t="s">
        <v>21</v>
      </c>
      <c r="E323" s="12">
        <v>8.9999999999999993E-3</v>
      </c>
      <c r="F323" s="11" t="s">
        <v>99</v>
      </c>
      <c r="G323" s="11" t="s">
        <v>32</v>
      </c>
    </row>
    <row r="324" spans="1:7" x14ac:dyDescent="0.25">
      <c r="B324" s="5" t="s">
        <v>18</v>
      </c>
      <c r="C324" s="11" t="s">
        <v>18</v>
      </c>
      <c r="D324" s="11" t="s">
        <v>19</v>
      </c>
      <c r="E324" s="11">
        <v>0.98599999999999999</v>
      </c>
      <c r="F324" s="11" t="s">
        <v>99</v>
      </c>
      <c r="G324" s="11" t="s">
        <v>407</v>
      </c>
    </row>
    <row r="325" spans="1:7" x14ac:dyDescent="0.25">
      <c r="B325" s="5" t="s">
        <v>18</v>
      </c>
      <c r="C325" s="11" t="s">
        <v>18</v>
      </c>
      <c r="D325" s="11" t="s">
        <v>22</v>
      </c>
      <c r="E325" s="11">
        <v>0.38600000000000001</v>
      </c>
      <c r="F325" s="11" t="s">
        <v>99</v>
      </c>
      <c r="G325" s="11" t="s">
        <v>32</v>
      </c>
    </row>
    <row r="326" spans="1:7" x14ac:dyDescent="0.25">
      <c r="B326" s="5" t="s">
        <v>18</v>
      </c>
      <c r="C326" s="11" t="s">
        <v>18</v>
      </c>
      <c r="D326" s="11" t="s">
        <v>20</v>
      </c>
      <c r="E326" s="11">
        <v>0.496</v>
      </c>
      <c r="F326" s="11" t="s">
        <v>99</v>
      </c>
      <c r="G326" s="11" t="s">
        <v>32</v>
      </c>
    </row>
    <row r="327" spans="1:7" x14ac:dyDescent="0.25">
      <c r="B327" s="11"/>
      <c r="C327" s="11"/>
      <c r="D327" s="11"/>
      <c r="E327" s="11"/>
      <c r="F327" s="11"/>
      <c r="G327" s="11"/>
    </row>
    <row r="328" spans="1:7" x14ac:dyDescent="0.25">
      <c r="B328" s="60" t="s">
        <v>408</v>
      </c>
      <c r="C328" s="61"/>
      <c r="D328" s="61"/>
      <c r="E328" s="61"/>
      <c r="F328" s="61"/>
      <c r="G328" s="62"/>
    </row>
  </sheetData>
  <autoFilter ref="B29:G29" xr:uid="{A5D8FBB4-985D-4358-B76D-357F6DF654C7}">
    <sortState xmlns:xlrd2="http://schemas.microsoft.com/office/spreadsheetml/2017/richdata2" ref="B30:G105">
      <sortCondition descending="1" ref="C29"/>
    </sortState>
  </autoFilter>
  <sortState xmlns:xlrd2="http://schemas.microsoft.com/office/spreadsheetml/2017/richdata2" ref="B17:G23">
    <sortCondition ref="D16:D23"/>
  </sortState>
  <mergeCells count="9">
    <mergeCell ref="I3:J3"/>
    <mergeCell ref="H4:H8"/>
    <mergeCell ref="I4:J8"/>
    <mergeCell ref="B321:G321"/>
    <mergeCell ref="B328:G328"/>
    <mergeCell ref="D4:F8"/>
    <mergeCell ref="B16:G16"/>
    <mergeCell ref="B28:G28"/>
    <mergeCell ref="B107:G107"/>
  </mergeCells>
  <phoneticPr fontId="7" type="noConversion"/>
  <dataValidations count="4">
    <dataValidation type="list" allowBlank="1" showInputMessage="1" sqref="I4" xr:uid="{8ACCA66B-0D33-4188-8503-D66F262B0A3C}">
      <formula1>IF(I4&lt;&gt;"",OFFSET(f_alimentation,MATCH(I4&amp;"*",f_alimentation,0)-1,,COUNTIF(f_alimentation,I4&amp;"*"),1),f_alimentation)</formula1>
    </dataValidation>
    <dataValidation type="list" allowBlank="1" showInputMessage="1" showErrorMessage="1" sqref="I322:I323 I10 I29" xr:uid="{C7B344E7-55D6-4595-AAE1-CD1D22450127}">
      <formula1>IF(I4&lt;&gt;"",OFFSET(f_alimentation,MATCH(I4&amp;"*",f_alimentation,0)-1,,COUNTIF(f_alimentation,I4&amp;"*"),1),f_alimentation)</formula1>
    </dataValidation>
    <dataValidation type="list" allowBlank="1" showInputMessage="1" showErrorMessage="1" sqref="I17" xr:uid="{BB53F4FD-DF62-4992-9230-040B25572026}">
      <formula1>IF(I8&lt;&gt;"",OFFSET(f_alimentation,MATCH(I8&amp;"*",f_alimentation,0)-1,,COUNTIF(f_alimentation,I8&amp;"*"),1),f_alimentation)</formula1>
    </dataValidation>
    <dataValidation type="list" allowBlank="1" showInputMessage="1" showErrorMessage="1" sqref="I108:I109" xr:uid="{70B6EE0A-D47E-4960-B537-1BA9EC64FD26}">
      <formula1>IF(I42&lt;&gt;"",OFFSET(f_alimentation,MATCH(I42&amp;"*",f_alimentation,0)-1,,COUNTIF(f_alimentation,I42&amp;"*"),1),f_alimentation)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8C5A-9189-443D-99AC-B789608797CE}">
  <dimension ref="B1:W64"/>
  <sheetViews>
    <sheetView topLeftCell="A26" zoomScale="75" zoomScaleNormal="85" workbookViewId="0">
      <selection activeCell="G34" sqref="G34"/>
    </sheetView>
  </sheetViews>
  <sheetFormatPr baseColWidth="10" defaultColWidth="11.42578125" defaultRowHeight="15" customHeight="1" x14ac:dyDescent="0.25"/>
  <cols>
    <col min="2" max="2" width="26.28515625" customWidth="1"/>
    <col min="3" max="3" width="27.140625" customWidth="1"/>
    <col min="5" max="5" width="47" customWidth="1"/>
    <col min="6" max="6" width="17.7109375" customWidth="1"/>
    <col min="7" max="7" width="16.85546875" bestFit="1" customWidth="1"/>
    <col min="8" max="8" width="15.5703125" bestFit="1" customWidth="1"/>
    <col min="9" max="9" width="12.85546875" customWidth="1"/>
    <col min="10" max="11" width="16.7109375" customWidth="1"/>
    <col min="13" max="13" width="17.7109375" customWidth="1"/>
    <col min="20" max="20" width="20.42578125" bestFit="1" customWidth="1"/>
    <col min="21" max="21" width="21.7109375" bestFit="1" customWidth="1"/>
    <col min="22" max="22" width="14" customWidth="1"/>
  </cols>
  <sheetData>
    <row r="1" spans="2:23" ht="15" customHeight="1" thickBot="1" x14ac:dyDescent="0.3"/>
    <row r="2" spans="2:23" ht="15" customHeight="1" x14ac:dyDescent="0.25">
      <c r="B2" s="72" t="e" vm="1">
        <v>#VALUE!</v>
      </c>
      <c r="C2" s="72" t="e" vm="2">
        <v>#VALUE!</v>
      </c>
    </row>
    <row r="3" spans="2:23" ht="15" customHeight="1" x14ac:dyDescent="0.25">
      <c r="B3" s="73"/>
      <c r="C3" s="73"/>
    </row>
    <row r="4" spans="2:23" ht="15" customHeight="1" x14ac:dyDescent="0.25">
      <c r="B4" s="73"/>
      <c r="C4" s="73"/>
    </row>
    <row r="5" spans="2:23" ht="15" customHeight="1" x14ac:dyDescent="0.25">
      <c r="B5" s="73"/>
      <c r="C5" s="73"/>
    </row>
    <row r="6" spans="2:23" ht="15" customHeight="1" thickBot="1" x14ac:dyDescent="0.3">
      <c r="B6" s="74"/>
      <c r="C6" s="74"/>
    </row>
    <row r="7" spans="2:23" ht="15" customHeight="1" x14ac:dyDescent="0.25">
      <c r="B7" s="6"/>
      <c r="C7" s="6"/>
    </row>
    <row r="9" spans="2:23" x14ac:dyDescent="0.25">
      <c r="B9" s="75" t="s">
        <v>409</v>
      </c>
      <c r="C9" s="76"/>
      <c r="E9" s="75" t="s">
        <v>410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76"/>
    </row>
    <row r="10" spans="2:23" x14ac:dyDescent="0.25">
      <c r="B10" s="11" t="s">
        <v>411</v>
      </c>
      <c r="C10" s="18"/>
      <c r="E10" s="11" t="s">
        <v>412</v>
      </c>
      <c r="F10" s="78" t="s">
        <v>413</v>
      </c>
      <c r="G10" s="18"/>
      <c r="H10" s="18"/>
      <c r="I10" s="18"/>
      <c r="J10" s="18">
        <v>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2:23" x14ac:dyDescent="0.25">
      <c r="B11" s="11" t="s">
        <v>414</v>
      </c>
      <c r="C11" s="11">
        <f>0.21*0.297*0.08*C10</f>
        <v>0</v>
      </c>
      <c r="E11" s="11" t="s">
        <v>415</v>
      </c>
      <c r="F11" s="79"/>
      <c r="G11" s="11" t="s">
        <v>416</v>
      </c>
      <c r="H11" s="11" t="s">
        <v>417</v>
      </c>
      <c r="I11" s="11" t="s">
        <v>418</v>
      </c>
      <c r="J11" s="11" t="s">
        <v>419</v>
      </c>
      <c r="K11" s="11" t="s">
        <v>420</v>
      </c>
      <c r="L11" s="11" t="s">
        <v>420</v>
      </c>
      <c r="M11" s="11" t="s">
        <v>421</v>
      </c>
      <c r="N11" s="11" t="s">
        <v>422</v>
      </c>
      <c r="O11" s="11" t="s">
        <v>423</v>
      </c>
      <c r="P11" s="11" t="s">
        <v>424</v>
      </c>
      <c r="Q11" s="11" t="s">
        <v>425</v>
      </c>
      <c r="R11" s="11" t="s">
        <v>426</v>
      </c>
      <c r="S11" s="11" t="s">
        <v>427</v>
      </c>
      <c r="T11" s="11" t="s">
        <v>428</v>
      </c>
      <c r="U11" s="11" t="s">
        <v>429</v>
      </c>
      <c r="V11" s="11" t="s">
        <v>430</v>
      </c>
      <c r="W11" s="8" t="s">
        <v>431</v>
      </c>
    </row>
    <row r="12" spans="2:23" x14ac:dyDescent="0.25">
      <c r="E12" s="11" t="s">
        <v>432</v>
      </c>
      <c r="F12" s="80"/>
      <c r="G12" s="11">
        <v>1.5</v>
      </c>
      <c r="H12" s="11">
        <v>110</v>
      </c>
      <c r="I12" s="11">
        <v>2300</v>
      </c>
      <c r="J12" s="11">
        <v>2500</v>
      </c>
      <c r="K12" s="11">
        <v>3000</v>
      </c>
      <c r="L12" s="11">
        <v>2200</v>
      </c>
      <c r="M12" s="11">
        <v>1200</v>
      </c>
      <c r="N12" s="11">
        <v>200</v>
      </c>
      <c r="O12" s="31">
        <v>1250</v>
      </c>
      <c r="P12" s="31">
        <v>700</v>
      </c>
      <c r="Q12" s="31">
        <v>750</v>
      </c>
      <c r="R12" s="31">
        <v>350</v>
      </c>
      <c r="S12" s="31">
        <v>70</v>
      </c>
      <c r="T12" s="31">
        <v>1200</v>
      </c>
      <c r="U12" s="31">
        <v>1030</v>
      </c>
      <c r="V12" s="31">
        <v>900</v>
      </c>
      <c r="W12" s="8">
        <v>2000</v>
      </c>
    </row>
    <row r="13" spans="2:23" x14ac:dyDescent="0.25">
      <c r="B13" s="75" t="s">
        <v>433</v>
      </c>
      <c r="C13" s="76"/>
      <c r="E13" s="11" t="s">
        <v>434</v>
      </c>
      <c r="F13" s="17">
        <f>SUM(G13:W13)</f>
        <v>5</v>
      </c>
      <c r="G13" s="11">
        <v>0</v>
      </c>
      <c r="H13" s="11">
        <f>(H10*H12)*10^(-3)</f>
        <v>0</v>
      </c>
      <c r="I13" s="11">
        <f t="shared" ref="I13:W13" si="0">(I10*I12)*10^(-3)</f>
        <v>0</v>
      </c>
      <c r="J13" s="11">
        <f t="shared" si="0"/>
        <v>5</v>
      </c>
      <c r="K13" s="11">
        <f t="shared" si="0"/>
        <v>0</v>
      </c>
      <c r="L13" s="11">
        <f t="shared" si="0"/>
        <v>0</v>
      </c>
      <c r="M13" s="11">
        <f t="shared" si="0"/>
        <v>0</v>
      </c>
      <c r="N13" s="11">
        <f t="shared" si="0"/>
        <v>0</v>
      </c>
      <c r="O13" s="11">
        <f t="shared" si="0"/>
        <v>0</v>
      </c>
      <c r="P13" s="11">
        <f t="shared" si="0"/>
        <v>0</v>
      </c>
      <c r="Q13" s="11">
        <f t="shared" si="0"/>
        <v>0</v>
      </c>
      <c r="R13" s="11">
        <f t="shared" si="0"/>
        <v>0</v>
      </c>
      <c r="S13" s="11">
        <f t="shared" si="0"/>
        <v>0</v>
      </c>
      <c r="T13" s="11">
        <f t="shared" si="0"/>
        <v>0</v>
      </c>
      <c r="U13" s="11">
        <f t="shared" si="0"/>
        <v>0</v>
      </c>
      <c r="V13" s="11">
        <f t="shared" si="0"/>
        <v>0</v>
      </c>
      <c r="W13" s="11">
        <f t="shared" si="0"/>
        <v>0</v>
      </c>
    </row>
    <row r="14" spans="2:23" x14ac:dyDescent="0.25">
      <c r="B14" s="11" t="s">
        <v>435</v>
      </c>
      <c r="C14" s="1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x14ac:dyDescent="0.25">
      <c r="B15" s="11" t="s">
        <v>436</v>
      </c>
      <c r="C15" s="11">
        <f>0.12*C14/10000</f>
        <v>0</v>
      </c>
      <c r="E15" s="6"/>
      <c r="F15" s="6"/>
      <c r="G15" s="6"/>
      <c r="H15" s="6"/>
      <c r="I15" s="6"/>
      <c r="J15" s="6"/>
      <c r="K15" s="6"/>
      <c r="L15" s="6"/>
      <c r="M15" s="6"/>
    </row>
    <row r="17" spans="2:12" x14ac:dyDescent="0.25">
      <c r="B17" s="77" t="s">
        <v>437</v>
      </c>
      <c r="C17" s="77"/>
      <c r="D17" s="77"/>
      <c r="E17" s="77"/>
      <c r="F17" s="77"/>
      <c r="G17" s="77"/>
      <c r="H17" s="77"/>
    </row>
    <row r="18" spans="2:12" ht="45" x14ac:dyDescent="0.25">
      <c r="B18" s="20" t="s">
        <v>438</v>
      </c>
      <c r="C18" s="20" t="s">
        <v>439</v>
      </c>
      <c r="D18" s="20" t="s">
        <v>440</v>
      </c>
      <c r="E18" s="20" t="s">
        <v>441</v>
      </c>
      <c r="F18" s="20" t="s">
        <v>20</v>
      </c>
      <c r="G18" s="20" t="s">
        <v>442</v>
      </c>
      <c r="H18" s="20"/>
      <c r="J18" s="21"/>
      <c r="K18" s="21"/>
      <c r="L18" s="21"/>
    </row>
    <row r="19" spans="2:12" ht="45" x14ac:dyDescent="0.25">
      <c r="B19" s="20" t="s">
        <v>443</v>
      </c>
      <c r="C19" s="22"/>
      <c r="D19" s="22"/>
      <c r="E19" s="22"/>
      <c r="F19" s="22"/>
      <c r="G19" s="22"/>
      <c r="H19" s="34"/>
      <c r="J19" s="7"/>
      <c r="K19" s="7"/>
      <c r="L19" s="7"/>
    </row>
    <row r="20" spans="2:12" ht="45" x14ac:dyDescent="0.25">
      <c r="B20" s="20" t="s">
        <v>444</v>
      </c>
      <c r="C20" s="8">
        <v>0.1</v>
      </c>
      <c r="D20" s="8">
        <v>0.1</v>
      </c>
      <c r="E20" s="24">
        <v>0.05</v>
      </c>
      <c r="F20" s="8">
        <v>0.5</v>
      </c>
      <c r="G20" s="8">
        <v>0.05</v>
      </c>
      <c r="H20" s="27" t="s">
        <v>413</v>
      </c>
      <c r="J20" s="7"/>
      <c r="K20" s="7"/>
      <c r="L20" s="7"/>
    </row>
    <row r="21" spans="2:12" x14ac:dyDescent="0.25">
      <c r="B21" s="20" t="s">
        <v>445</v>
      </c>
      <c r="C21" s="23">
        <f>C19*C20</f>
        <v>0</v>
      </c>
      <c r="D21" s="8">
        <f t="shared" ref="D21" si="1">D19*D20</f>
        <v>0</v>
      </c>
      <c r="E21" s="23">
        <f>E19*E20</f>
        <v>0</v>
      </c>
      <c r="F21" s="8">
        <f>F19*F20</f>
        <v>0</v>
      </c>
      <c r="G21" s="8">
        <f>G20*G19</f>
        <v>0</v>
      </c>
      <c r="H21" s="23">
        <f>SUM(C21:G21)</f>
        <v>0</v>
      </c>
      <c r="J21" s="7"/>
      <c r="K21" s="7"/>
      <c r="L21" s="7"/>
    </row>
    <row r="22" spans="2:12" x14ac:dyDescent="0.25">
      <c r="C22" s="19"/>
    </row>
    <row r="23" spans="2:12" x14ac:dyDescent="0.25">
      <c r="C23" s="19"/>
    </row>
    <row r="24" spans="2:12" x14ac:dyDescent="0.25">
      <c r="B24" s="26" t="s">
        <v>446</v>
      </c>
      <c r="C24" s="25" t="s">
        <v>447</v>
      </c>
      <c r="E24" s="27" t="s">
        <v>490</v>
      </c>
    </row>
    <row r="25" spans="2:12" x14ac:dyDescent="0.25">
      <c r="B25" s="11" t="s">
        <v>180</v>
      </c>
      <c r="C25" s="11" t="s">
        <v>448</v>
      </c>
      <c r="E25" s="45" t="s">
        <v>40</v>
      </c>
    </row>
    <row r="26" spans="2:12" x14ac:dyDescent="0.25">
      <c r="B26" s="20" t="s">
        <v>449</v>
      </c>
      <c r="C26" s="11" t="s">
        <v>450</v>
      </c>
      <c r="E26" s="46" t="s">
        <v>43</v>
      </c>
    </row>
    <row r="27" spans="2:12" x14ac:dyDescent="0.25">
      <c r="B27" s="11" t="s">
        <v>191</v>
      </c>
      <c r="C27" s="11" t="s">
        <v>451</v>
      </c>
      <c r="E27" s="46" t="s">
        <v>45</v>
      </c>
    </row>
    <row r="28" spans="2:12" x14ac:dyDescent="0.25">
      <c r="B28" s="11" t="s">
        <v>229</v>
      </c>
      <c r="C28" s="11" t="s">
        <v>452</v>
      </c>
      <c r="E28" s="46" t="s">
        <v>48</v>
      </c>
    </row>
    <row r="29" spans="2:12" x14ac:dyDescent="0.25">
      <c r="B29" s="11" t="s">
        <v>453</v>
      </c>
      <c r="C29" s="11" t="s">
        <v>454</v>
      </c>
      <c r="E29" s="46" t="s">
        <v>50</v>
      </c>
    </row>
    <row r="30" spans="2:12" x14ac:dyDescent="0.25">
      <c r="B30" s="11" t="s">
        <v>239</v>
      </c>
      <c r="C30" s="11" t="s">
        <v>455</v>
      </c>
      <c r="E30" s="46" t="s">
        <v>52</v>
      </c>
    </row>
    <row r="31" spans="2:12" x14ac:dyDescent="0.25">
      <c r="B31" s="11" t="s">
        <v>456</v>
      </c>
      <c r="C31" s="11" t="s">
        <v>457</v>
      </c>
      <c r="E31" s="46" t="s">
        <v>54</v>
      </c>
      <c r="F31" s="39"/>
      <c r="G31" s="39"/>
      <c r="H31" s="39"/>
      <c r="I31" s="39"/>
      <c r="J31" s="39"/>
    </row>
    <row r="32" spans="2:12" x14ac:dyDescent="0.25">
      <c r="B32" s="11" t="s">
        <v>244</v>
      </c>
      <c r="C32" s="11" t="s">
        <v>458</v>
      </c>
      <c r="E32" s="46" t="s">
        <v>55</v>
      </c>
      <c r="F32" s="39"/>
      <c r="G32" s="39"/>
      <c r="H32" s="39"/>
      <c r="I32" s="39"/>
      <c r="J32" s="39"/>
    </row>
    <row r="33" spans="2:10" ht="30" x14ac:dyDescent="0.25">
      <c r="B33" s="28" t="s">
        <v>459</v>
      </c>
      <c r="C33" s="8" t="s">
        <v>460</v>
      </c>
      <c r="F33" s="39"/>
      <c r="G33" s="39"/>
      <c r="H33" s="39"/>
      <c r="I33" s="39"/>
      <c r="J33" s="39"/>
    </row>
    <row r="34" spans="2:10" x14ac:dyDescent="0.25">
      <c r="B34" s="11" t="s">
        <v>461</v>
      </c>
      <c r="C34" s="11" t="s">
        <v>462</v>
      </c>
      <c r="E34" s="27" t="s">
        <v>491</v>
      </c>
      <c r="F34" s="39"/>
      <c r="G34" s="39"/>
      <c r="H34" s="39"/>
      <c r="I34" s="39"/>
      <c r="J34" s="39"/>
    </row>
    <row r="35" spans="2:10" x14ac:dyDescent="0.25">
      <c r="B35" s="11" t="s">
        <v>463</v>
      </c>
      <c r="C35" s="11" t="s">
        <v>464</v>
      </c>
      <c r="E35" s="47" t="s">
        <v>16</v>
      </c>
      <c r="F35" s="39"/>
      <c r="G35" s="39"/>
      <c r="H35" s="39"/>
      <c r="I35" s="39"/>
      <c r="J35" s="39"/>
    </row>
    <row r="36" spans="2:10" x14ac:dyDescent="0.25">
      <c r="B36" s="20" t="s">
        <v>465</v>
      </c>
      <c r="C36" s="11" t="s">
        <v>466</v>
      </c>
      <c r="E36" s="47" t="s">
        <v>12</v>
      </c>
      <c r="F36" s="39"/>
      <c r="G36" s="39"/>
      <c r="H36" s="39"/>
      <c r="I36" s="39"/>
      <c r="J36" s="39"/>
    </row>
    <row r="37" spans="2:10" x14ac:dyDescent="0.25">
      <c r="B37" s="20" t="s">
        <v>467</v>
      </c>
      <c r="C37" s="11" t="s">
        <v>468</v>
      </c>
      <c r="F37" s="39"/>
      <c r="G37" s="39"/>
      <c r="H37" s="39"/>
      <c r="I37" s="39"/>
      <c r="J37" s="39"/>
    </row>
    <row r="38" spans="2:10" x14ac:dyDescent="0.25">
      <c r="B38" s="20" t="s">
        <v>316</v>
      </c>
      <c r="C38" s="11" t="s">
        <v>448</v>
      </c>
      <c r="F38" s="39"/>
      <c r="G38" s="39"/>
      <c r="H38" s="39"/>
      <c r="I38" s="39"/>
      <c r="J38" s="39"/>
    </row>
    <row r="39" spans="2:10" x14ac:dyDescent="0.25">
      <c r="B39" s="11" t="s">
        <v>319</v>
      </c>
      <c r="C39" s="11" t="s">
        <v>469</v>
      </c>
      <c r="E39" s="27" t="s">
        <v>492</v>
      </c>
      <c r="F39" s="39"/>
      <c r="G39" s="39"/>
      <c r="H39" s="39"/>
      <c r="I39" s="39"/>
      <c r="J39" s="39"/>
    </row>
    <row r="40" spans="2:10" x14ac:dyDescent="0.25">
      <c r="B40" s="11" t="s">
        <v>322</v>
      </c>
      <c r="C40" s="11" t="s">
        <v>450</v>
      </c>
      <c r="E40" s="46" t="s">
        <v>202</v>
      </c>
      <c r="F40" s="39"/>
      <c r="G40" s="39"/>
      <c r="H40" s="39"/>
      <c r="I40" s="39"/>
      <c r="J40" s="39"/>
    </row>
    <row r="41" spans="2:10" x14ac:dyDescent="0.25">
      <c r="B41" s="20" t="s">
        <v>328</v>
      </c>
      <c r="C41" s="11" t="s">
        <v>470</v>
      </c>
      <c r="E41" s="46" t="s">
        <v>331</v>
      </c>
      <c r="F41" s="39"/>
      <c r="G41" s="39"/>
      <c r="H41" s="39"/>
      <c r="I41" s="39"/>
      <c r="J41" s="39"/>
    </row>
    <row r="42" spans="2:10" x14ac:dyDescent="0.25">
      <c r="B42" s="11" t="s">
        <v>332</v>
      </c>
      <c r="C42" s="11" t="s">
        <v>471</v>
      </c>
      <c r="E42" s="46" t="s">
        <v>181</v>
      </c>
      <c r="F42" s="39"/>
      <c r="G42" s="39"/>
      <c r="H42" s="39"/>
      <c r="I42" s="39"/>
      <c r="J42" s="39"/>
    </row>
    <row r="43" spans="2:10" x14ac:dyDescent="0.25">
      <c r="B43" s="20" t="s">
        <v>472</v>
      </c>
      <c r="C43" s="11" t="s">
        <v>458</v>
      </c>
      <c r="E43" s="46" t="s">
        <v>186</v>
      </c>
      <c r="F43" s="39"/>
      <c r="G43" s="39"/>
      <c r="H43" s="39"/>
      <c r="I43" s="39"/>
      <c r="J43" s="39"/>
    </row>
    <row r="44" spans="2:10" x14ac:dyDescent="0.25">
      <c r="B44" s="11" t="s">
        <v>348</v>
      </c>
      <c r="C44" s="11" t="s">
        <v>455</v>
      </c>
      <c r="E44" s="46" t="s">
        <v>172</v>
      </c>
      <c r="F44" s="39"/>
      <c r="G44" s="39"/>
      <c r="H44" s="39"/>
      <c r="I44" s="39"/>
      <c r="J44" s="39"/>
    </row>
    <row r="45" spans="2:10" x14ac:dyDescent="0.25">
      <c r="B45" s="11" t="s">
        <v>350</v>
      </c>
      <c r="C45" s="11" t="s">
        <v>473</v>
      </c>
      <c r="E45" s="46" t="s">
        <v>194</v>
      </c>
      <c r="F45" s="39"/>
      <c r="G45" s="39"/>
      <c r="H45" s="39"/>
      <c r="I45" s="39"/>
      <c r="J45" s="39"/>
    </row>
    <row r="46" spans="2:10" x14ac:dyDescent="0.25">
      <c r="B46" s="11" t="s">
        <v>474</v>
      </c>
      <c r="C46" s="11" t="s">
        <v>475</v>
      </c>
      <c r="E46" s="46" t="s">
        <v>168</v>
      </c>
    </row>
    <row r="47" spans="2:10" x14ac:dyDescent="0.25">
      <c r="B47" s="11" t="s">
        <v>366</v>
      </c>
      <c r="C47" s="11" t="s">
        <v>476</v>
      </c>
      <c r="E47" s="46" t="s">
        <v>162</v>
      </c>
    </row>
    <row r="48" spans="2:10" x14ac:dyDescent="0.25">
      <c r="B48" s="11" t="s">
        <v>477</v>
      </c>
      <c r="C48" s="11" t="s">
        <v>478</v>
      </c>
      <c r="E48" s="46" t="s">
        <v>154</v>
      </c>
    </row>
    <row r="49" spans="2:5" x14ac:dyDescent="0.25">
      <c r="B49" s="11" t="s">
        <v>479</v>
      </c>
      <c r="C49" s="11" t="s">
        <v>480</v>
      </c>
      <c r="E49" s="46" t="s">
        <v>200</v>
      </c>
    </row>
    <row r="50" spans="2:5" x14ac:dyDescent="0.25">
      <c r="B50" s="11" t="s">
        <v>481</v>
      </c>
      <c r="C50" s="11" t="s">
        <v>475</v>
      </c>
      <c r="E50" s="46" t="s">
        <v>183</v>
      </c>
    </row>
    <row r="51" spans="2:5" x14ac:dyDescent="0.25">
      <c r="B51" s="11" t="s">
        <v>482</v>
      </c>
      <c r="C51" s="11" t="s">
        <v>483</v>
      </c>
      <c r="E51" s="46" t="s">
        <v>177</v>
      </c>
    </row>
    <row r="52" spans="2:5" x14ac:dyDescent="0.25">
      <c r="B52" s="11" t="s">
        <v>484</v>
      </c>
      <c r="C52" s="11" t="s">
        <v>452</v>
      </c>
      <c r="E52" s="46" t="s">
        <v>135</v>
      </c>
    </row>
    <row r="53" spans="2:5" x14ac:dyDescent="0.25">
      <c r="B53" s="11" t="s">
        <v>485</v>
      </c>
      <c r="C53" s="11" t="s">
        <v>486</v>
      </c>
      <c r="E53" s="46" t="s">
        <v>179</v>
      </c>
    </row>
    <row r="54" spans="2:5" x14ac:dyDescent="0.25">
      <c r="E54" s="46" t="s">
        <v>493</v>
      </c>
    </row>
    <row r="55" spans="2:5" x14ac:dyDescent="0.25">
      <c r="E55" s="46" t="s">
        <v>101</v>
      </c>
    </row>
    <row r="56" spans="2:5" ht="15" customHeight="1" x14ac:dyDescent="0.25">
      <c r="E56" s="46" t="s">
        <v>316</v>
      </c>
    </row>
    <row r="57" spans="2:5" ht="15" customHeight="1" x14ac:dyDescent="0.25">
      <c r="E57" s="46" t="s">
        <v>189</v>
      </c>
    </row>
    <row r="58" spans="2:5" ht="15" customHeight="1" x14ac:dyDescent="0.25">
      <c r="E58" s="46" t="s">
        <v>192</v>
      </c>
    </row>
    <row r="59" spans="2:5" ht="15" customHeight="1" x14ac:dyDescent="0.25">
      <c r="E59" s="46" t="s">
        <v>290</v>
      </c>
    </row>
    <row r="60" spans="2:5" ht="15" customHeight="1" x14ac:dyDescent="0.25">
      <c r="E60" s="46" t="s">
        <v>219</v>
      </c>
    </row>
    <row r="61" spans="2:5" ht="15" customHeight="1" x14ac:dyDescent="0.25">
      <c r="E61" s="46" t="s">
        <v>391</v>
      </c>
    </row>
    <row r="62" spans="2:5" ht="15" customHeight="1" x14ac:dyDescent="0.25">
      <c r="E62" s="46" t="s">
        <v>75</v>
      </c>
    </row>
    <row r="63" spans="2:5" ht="15" customHeight="1" x14ac:dyDescent="0.25">
      <c r="E63" s="46" t="s">
        <v>58</v>
      </c>
    </row>
    <row r="64" spans="2:5" ht="15" customHeight="1" x14ac:dyDescent="0.25">
      <c r="E64" s="46" t="s">
        <v>210</v>
      </c>
    </row>
  </sheetData>
  <autoFilter ref="B24:C55" xr:uid="{91318C5A-9189-443D-99AC-B789608797CE}">
    <sortState xmlns:xlrd2="http://schemas.microsoft.com/office/spreadsheetml/2017/richdata2" ref="B25:C55">
      <sortCondition ref="B24:B55"/>
    </sortState>
  </autoFilter>
  <sortState xmlns:xlrd2="http://schemas.microsoft.com/office/spreadsheetml/2017/richdata2" ref="B25:C29">
    <sortCondition ref="B24:B29"/>
  </sortState>
  <mergeCells count="7">
    <mergeCell ref="C2:C6"/>
    <mergeCell ref="B2:B6"/>
    <mergeCell ref="B9:C9"/>
    <mergeCell ref="B17:H17"/>
    <mergeCell ref="B13:C13"/>
    <mergeCell ref="F10:F12"/>
    <mergeCell ref="E9:W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FAAB-65BD-4B8B-9890-DE0BE52CEA7F}">
  <dimension ref="A2:N67"/>
  <sheetViews>
    <sheetView tabSelected="1" topLeftCell="A12" zoomScale="81" zoomScaleNormal="70" workbookViewId="0">
      <selection activeCell="C21" sqref="C21"/>
    </sheetView>
  </sheetViews>
  <sheetFormatPr baseColWidth="10" defaultColWidth="11.42578125" defaultRowHeight="15" x14ac:dyDescent="0.25"/>
  <cols>
    <col min="2" max="2" width="35.28515625" customWidth="1"/>
    <col min="3" max="3" width="32.85546875" customWidth="1"/>
    <col min="4" max="4" width="27.7109375" bestFit="1" customWidth="1"/>
    <col min="5" max="5" width="18.28515625" customWidth="1"/>
    <col min="6" max="6" width="20.7109375" customWidth="1"/>
    <col min="7" max="7" width="27.28515625" bestFit="1" customWidth="1"/>
  </cols>
  <sheetData>
    <row r="2" spans="2:9" ht="15.75" thickBot="1" x14ac:dyDescent="0.3"/>
    <row r="3" spans="2:9" ht="15.75" thickBot="1" x14ac:dyDescent="0.3">
      <c r="D3" s="43"/>
      <c r="E3" s="43"/>
      <c r="F3" s="43"/>
      <c r="G3" s="72" t="e" vm="1">
        <v>#VALUE!</v>
      </c>
      <c r="H3" s="82" t="e" vm="2">
        <v>#VALUE!</v>
      </c>
      <c r="I3" s="83"/>
    </row>
    <row r="4" spans="2:9" ht="15.75" thickBot="1" x14ac:dyDescent="0.3">
      <c r="B4" s="40" t="s">
        <v>487</v>
      </c>
      <c r="C4" s="41"/>
      <c r="D4" s="43"/>
      <c r="E4" s="40" t="s">
        <v>0</v>
      </c>
      <c r="F4" s="43"/>
      <c r="G4" s="73"/>
      <c r="H4" s="84"/>
      <c r="I4" s="57"/>
    </row>
    <row r="5" spans="2:9" ht="15.75" thickBot="1" x14ac:dyDescent="0.3">
      <c r="B5" s="40" t="s">
        <v>488</v>
      </c>
      <c r="C5" s="44"/>
      <c r="D5" s="43"/>
      <c r="E5" s="42"/>
      <c r="F5" s="43"/>
      <c r="G5" s="73"/>
      <c r="H5" s="84"/>
      <c r="I5" s="57"/>
    </row>
    <row r="6" spans="2:9" x14ac:dyDescent="0.25">
      <c r="B6" s="43"/>
      <c r="C6" s="43"/>
      <c r="D6" s="43"/>
      <c r="E6" s="43"/>
      <c r="F6" s="43"/>
      <c r="G6" s="73"/>
      <c r="H6" s="84"/>
      <c r="I6" s="57"/>
    </row>
    <row r="7" spans="2:9" ht="15.75" thickBot="1" x14ac:dyDescent="0.3">
      <c r="B7" s="43"/>
      <c r="C7" s="43"/>
      <c r="D7" s="43"/>
      <c r="E7" s="43"/>
      <c r="F7" s="43"/>
      <c r="G7" s="74"/>
      <c r="H7" s="85"/>
      <c r="I7" s="59"/>
    </row>
    <row r="8" spans="2:9" ht="15.75" thickBot="1" x14ac:dyDescent="0.3">
      <c r="B8" s="40" t="s">
        <v>489</v>
      </c>
      <c r="C8" s="43"/>
      <c r="D8" s="43"/>
      <c r="E8" s="43"/>
      <c r="F8" s="43"/>
      <c r="G8" s="6"/>
    </row>
    <row r="9" spans="2:9" x14ac:dyDescent="0.25">
      <c r="B9" s="86"/>
      <c r="C9" s="86"/>
      <c r="D9" s="86"/>
      <c r="E9" s="86"/>
      <c r="F9" s="86"/>
      <c r="G9" s="86"/>
    </row>
    <row r="10" spans="2:9" x14ac:dyDescent="0.25">
      <c r="B10" s="86"/>
      <c r="C10" s="86"/>
      <c r="D10" s="86"/>
      <c r="E10" s="86"/>
      <c r="F10" s="86"/>
      <c r="G10" s="86"/>
    </row>
    <row r="11" spans="2:9" x14ac:dyDescent="0.25">
      <c r="B11" s="86"/>
      <c r="C11" s="86"/>
      <c r="D11" s="86"/>
      <c r="E11" s="86"/>
      <c r="F11" s="86"/>
      <c r="G11" s="86"/>
    </row>
    <row r="12" spans="2:9" x14ac:dyDescent="0.25">
      <c r="B12" s="86"/>
      <c r="C12" s="86"/>
      <c r="D12" s="86"/>
      <c r="E12" s="86"/>
      <c r="F12" s="86"/>
      <c r="G12" s="86"/>
    </row>
    <row r="13" spans="2:9" x14ac:dyDescent="0.25">
      <c r="B13" s="86"/>
      <c r="C13" s="86"/>
      <c r="D13" s="86"/>
      <c r="E13" s="86"/>
      <c r="F13" s="86"/>
      <c r="G13" s="86"/>
    </row>
    <row r="14" spans="2:9" x14ac:dyDescent="0.25">
      <c r="D14" s="43"/>
      <c r="E14" s="43"/>
      <c r="F14" s="43"/>
    </row>
    <row r="17" spans="1:14" ht="32.25" customHeight="1" x14ac:dyDescent="0.25">
      <c r="A17" s="7"/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3" t="s">
        <v>7</v>
      </c>
    </row>
    <row r="18" spans="1:14" x14ac:dyDescent="0.25">
      <c r="A18" s="7"/>
      <c r="B18" s="90" t="s">
        <v>8</v>
      </c>
      <c r="C18" s="91"/>
      <c r="D18" s="91"/>
      <c r="E18" s="91"/>
      <c r="F18" s="91"/>
      <c r="G18" s="91"/>
      <c r="H18" s="92"/>
    </row>
    <row r="19" spans="1:14" x14ac:dyDescent="0.25">
      <c r="A19" s="7"/>
      <c r="B19" s="10" t="s">
        <v>9</v>
      </c>
      <c r="C19" s="14"/>
      <c r="D19" s="34"/>
      <c r="E19" s="16"/>
      <c r="F19" s="16" t="str">
        <f>IF(IF(C19="","",_xlfn.TEXTAFTER(VLOOKUP(C19,'Facteurs d''émission'!$D$11:$F$501,3,FALSE),"/"))="unité","Unitaire",IF(C19="","",_xlfn.TEXTAFTER(VLOOKUP(C19,'Facteurs d''émission'!$D$11:$F$501,3,FALSE),"/")))</f>
        <v/>
      </c>
      <c r="G19" s="10"/>
      <c r="H19" s="29">
        <f>IF(C19="",0,E19*G19)</f>
        <v>0</v>
      </c>
    </row>
    <row r="20" spans="1:14" x14ac:dyDescent="0.25">
      <c r="A20" s="7"/>
      <c r="B20" s="10" t="s">
        <v>9</v>
      </c>
      <c r="C20" s="14"/>
      <c r="D20" s="34"/>
      <c r="E20" s="16"/>
      <c r="F20" s="16" t="str">
        <f>IF(IF(C20="","",_xlfn.TEXTAFTER(VLOOKUP(C20,'Facteurs d''émission'!$D$11:$F$501,3,FALSE),"/"))="unité","Unitaire",IF(C20="","",_xlfn.TEXTAFTER(VLOOKUP(C20,'Facteurs d''émission'!$D$11:$F$501,3,FALSE),"/")))</f>
        <v/>
      </c>
      <c r="G20" s="10"/>
      <c r="H20" s="29">
        <f t="shared" ref="H20:H21" si="0">IF(C20="",0,E20*G20)</f>
        <v>0</v>
      </c>
    </row>
    <row r="21" spans="1:14" x14ac:dyDescent="0.25">
      <c r="A21" s="7"/>
      <c r="B21" s="10" t="s">
        <v>9</v>
      </c>
      <c r="C21" s="14"/>
      <c r="D21" s="34"/>
      <c r="E21" s="16"/>
      <c r="F21" s="16" t="str">
        <f>IF(IF(C21="","",_xlfn.TEXTAFTER(VLOOKUP(C21,'Facteurs d''émission'!$D$11:$F$501,3,FALSE),"/"))="unité","Unitaire",IF(C21="","",_xlfn.TEXTAFTER(VLOOKUP(C21,'Facteurs d''émission'!$D$11:$F$501,3,FALSE),"/")))</f>
        <v/>
      </c>
      <c r="G21" s="10"/>
      <c r="H21" s="29">
        <f t="shared" si="0"/>
        <v>0</v>
      </c>
    </row>
    <row r="22" spans="1:14" x14ac:dyDescent="0.25">
      <c r="A22" s="7"/>
      <c r="B22" s="10" t="s">
        <v>9</v>
      </c>
      <c r="C22" s="14"/>
      <c r="D22" s="34"/>
      <c r="E22" s="16"/>
      <c r="F22" s="16" t="str">
        <f>IF(IF(C22="","",_xlfn.TEXTAFTER(VLOOKUP(C22,'Facteurs d''émission'!$D$11:$F$501,3,FALSE),"/"))="unité","Unitaire",IF(C22="","",_xlfn.TEXTAFTER(VLOOKUP(C22,'Facteurs d''émission'!$D$11:$F$501,3,FALSE),"/")))</f>
        <v/>
      </c>
      <c r="G22" s="10"/>
      <c r="H22" s="29">
        <f>IF(C22="",0,E22*G22)</f>
        <v>0</v>
      </c>
    </row>
    <row r="23" spans="1:14" ht="14.85" customHeight="1" x14ac:dyDescent="0.25">
      <c r="A23" s="7"/>
      <c r="B23" s="10" t="s">
        <v>9</v>
      </c>
      <c r="C23" s="14"/>
      <c r="D23" s="34"/>
      <c r="E23" s="16"/>
      <c r="F23" s="16" t="str">
        <f>IF(IF(C23="","",_xlfn.TEXTAFTER(VLOOKUP(C23,'Facteurs d''émission'!$D$11:$F$501,3,FALSE),"/"))="unité","Unitaire",IF(C23="","",_xlfn.TEXTAFTER(VLOOKUP(C23,'Facteurs d''émission'!$D$11:$F$501,3,FALSE),"/")))</f>
        <v/>
      </c>
      <c r="G23" s="10" t="str">
        <f>IF(C23="","",_xlfn.IFNA(VLOOKUP(C23,'Facteurs d''émission'!$D$11:$E$309,2,FALSE),"Facteur d'émission non trouvé"))</f>
        <v/>
      </c>
      <c r="H23" s="29">
        <f>IF(C23="",0,E23*G23)</f>
        <v>0</v>
      </c>
    </row>
    <row r="24" spans="1:14" ht="14.85" customHeight="1" x14ac:dyDescent="0.25">
      <c r="A24" s="7"/>
      <c r="B24" s="90" t="s">
        <v>11</v>
      </c>
      <c r="C24" s="91"/>
      <c r="D24" s="91"/>
      <c r="E24" s="91"/>
      <c r="F24" s="91"/>
      <c r="G24" s="91"/>
      <c r="H24" s="92"/>
    </row>
    <row r="25" spans="1:14" ht="14.85" customHeight="1" x14ac:dyDescent="0.25">
      <c r="A25" s="7"/>
      <c r="B25" s="10" t="s">
        <v>12</v>
      </c>
      <c r="C25" s="10"/>
      <c r="D25" s="34"/>
      <c r="E25" s="16"/>
      <c r="F25" s="16" t="str">
        <f>IF(IF(C25="","",_xlfn.TEXTAFTER(VLOOKUP(C25,'Facteurs d''émission'!$D$11:$F$501,3,FALSE),"/"))="unité","Unitaire",IF(C25="","",_xlfn.TEXTAFTER(VLOOKUP(C25,'Facteurs d''émission'!$D$11:$F$501,3,FALSE),"/")))</f>
        <v/>
      </c>
      <c r="G25" s="10" t="str">
        <f>IF(C25="","",_xlfn.IFNA(VLOOKUP(C25,'Facteurs d''émission'!$D$12:$E$403,2,FALSE),"Facteur d'émission non trouvé"))</f>
        <v/>
      </c>
      <c r="H25" s="29">
        <f>IF(C25="",0,E25*G25)</f>
        <v>0</v>
      </c>
    </row>
    <row r="26" spans="1:14" ht="14.85" customHeight="1" x14ac:dyDescent="0.25">
      <c r="A26" s="7"/>
      <c r="B26" s="10" t="s">
        <v>12</v>
      </c>
      <c r="C26" s="10"/>
      <c r="D26" s="34"/>
      <c r="E26" s="16"/>
      <c r="F26" s="16" t="str">
        <f>IF(IF(C26="","",_xlfn.TEXTAFTER(VLOOKUP(C26,'Facteurs d''émission'!$D$11:$F$501,3,FALSE),"/"))="unité","Unitaire",IF(C26="","",_xlfn.TEXTAFTER(VLOOKUP(C26,'Facteurs d''émission'!$D$11:$F$501,3,FALSE),"/")))</f>
        <v/>
      </c>
      <c r="G26" s="10" t="str">
        <f>IF(C26="","",_xlfn.IFNA(VLOOKUP(C26,'Facteurs d''émission'!$D$12:$E$403,2,FALSE),"Facteur d'émission non trouvé"))</f>
        <v/>
      </c>
      <c r="H26" s="29">
        <f t="shared" ref="H26:H44" si="1">IF(C26="",0,E26*G26)</f>
        <v>0</v>
      </c>
    </row>
    <row r="27" spans="1:14" ht="14.85" customHeight="1" x14ac:dyDescent="0.25">
      <c r="A27" s="7"/>
      <c r="B27" s="10" t="s">
        <v>12</v>
      </c>
      <c r="C27" s="10"/>
      <c r="D27" s="34"/>
      <c r="E27" s="16"/>
      <c r="F27" s="16" t="str">
        <f>IF(IF(C27="","",_xlfn.TEXTAFTER(VLOOKUP(C27,'Facteurs d''émission'!$D$11:$F$501,3,FALSE),"/"))="unité","Unitaire",IF(C27="","",_xlfn.TEXTAFTER(VLOOKUP(C27,'Facteurs d''émission'!$D$11:$F$501,3,FALSE),"/")))</f>
        <v/>
      </c>
      <c r="G27" s="10" t="str">
        <f>IF(C27="","",_xlfn.IFNA(VLOOKUP(C27,'Facteurs d''émission'!$D$12:$E$403,2,FALSE),"Facteur d'émission non trouvé"))</f>
        <v/>
      </c>
      <c r="H27" s="29">
        <f t="shared" si="1"/>
        <v>0</v>
      </c>
    </row>
    <row r="28" spans="1:14" ht="14.85" customHeight="1" x14ac:dyDescent="0.25">
      <c r="A28" s="7"/>
      <c r="B28" s="10" t="s">
        <v>12</v>
      </c>
      <c r="C28" s="10"/>
      <c r="D28" s="34"/>
      <c r="E28" s="16"/>
      <c r="F28" s="16" t="str">
        <f>IF(IF(C28="","",_xlfn.TEXTAFTER(VLOOKUP(C28,'Facteurs d''émission'!$D$11:$F$501,3,FALSE),"/"))="unité","Unitaire",IF(C28="","",_xlfn.TEXTAFTER(VLOOKUP(C28,'Facteurs d''émission'!$D$11:$F$501,3,FALSE),"/")))</f>
        <v/>
      </c>
      <c r="G28" s="10" t="str">
        <f>IF(C28="","",_xlfn.IFNA(VLOOKUP(C28,'Facteurs d''émission'!$D$12:$E$403,2,FALSE),"Facteur d'émission non trouvé"))</f>
        <v/>
      </c>
      <c r="H28" s="29">
        <f t="shared" si="1"/>
        <v>0</v>
      </c>
    </row>
    <row r="29" spans="1:14" ht="14.85" customHeight="1" x14ac:dyDescent="0.25">
      <c r="A29" s="7"/>
      <c r="B29" s="10" t="s">
        <v>12</v>
      </c>
      <c r="C29" s="10"/>
      <c r="D29" s="34"/>
      <c r="E29" s="16"/>
      <c r="F29" s="16" t="str">
        <f>IF(IF(C29="","",_xlfn.TEXTAFTER(VLOOKUP(C29,'Facteurs d''émission'!$D$11:$F$501,3,FALSE),"/"))="unité","Unitaire",IF(C29="","",_xlfn.TEXTAFTER(VLOOKUP(C29,'Facteurs d''émission'!$D$11:$F$501,3,FALSE),"/")))</f>
        <v/>
      </c>
      <c r="G29" s="10" t="str">
        <f>IF(C29="","",_xlfn.IFNA(VLOOKUP(C29,'Facteurs d''émission'!$D$12:$E$403,2,FALSE),"Facteur d'émission non trouvé"))</f>
        <v/>
      </c>
      <c r="H29" s="29">
        <f t="shared" si="1"/>
        <v>0</v>
      </c>
      <c r="N29" s="35"/>
    </row>
    <row r="30" spans="1:14" ht="14.85" customHeight="1" x14ac:dyDescent="0.25">
      <c r="A30" s="7"/>
      <c r="B30" s="10" t="s">
        <v>12</v>
      </c>
      <c r="C30" s="10"/>
      <c r="D30" s="34"/>
      <c r="E30" s="16"/>
      <c r="F30" s="16" t="str">
        <f>IF(IF(C30="","",_xlfn.TEXTAFTER(VLOOKUP(C30,'Facteurs d''émission'!$D$11:$F$501,3,FALSE),"/"))="unité","Unitaire",IF(C30="","",_xlfn.TEXTAFTER(VLOOKUP(C30,'Facteurs d''émission'!$D$11:$F$501,3,FALSE),"/")))</f>
        <v/>
      </c>
      <c r="G30" s="10" t="str">
        <f>IF(C30="","",_xlfn.IFNA(VLOOKUP(C30,'Facteurs d''émission'!$D$12:$E$403,2,FALSE),"Facteur d'émission non trouvé"))</f>
        <v/>
      </c>
      <c r="H30" s="29">
        <f t="shared" si="1"/>
        <v>0</v>
      </c>
    </row>
    <row r="31" spans="1:14" ht="14.85" customHeight="1" x14ac:dyDescent="0.25">
      <c r="A31" s="7"/>
      <c r="B31" s="10" t="s">
        <v>12</v>
      </c>
      <c r="C31" s="10"/>
      <c r="D31" s="34"/>
      <c r="E31" s="16"/>
      <c r="F31" s="16" t="str">
        <f>IF(IF(C31="","",_xlfn.TEXTAFTER(VLOOKUP(C31,'Facteurs d''émission'!$D$11:$F$501,3,FALSE),"/"))="unité","Unitaire",IF(C31="","",_xlfn.TEXTAFTER(VLOOKUP(C31,'Facteurs d''émission'!$D$11:$F$501,3,FALSE),"/")))</f>
        <v/>
      </c>
      <c r="G31" s="10" t="str">
        <f>IF(C31="","",_xlfn.IFNA(VLOOKUP(C31,'Facteurs d''émission'!$D$12:$E$403,2,FALSE),"Facteur d'émission non trouvé"))</f>
        <v/>
      </c>
      <c r="H31" s="29">
        <f t="shared" si="1"/>
        <v>0</v>
      </c>
    </row>
    <row r="32" spans="1:14" ht="14.85" customHeight="1" x14ac:dyDescent="0.25">
      <c r="A32" s="7"/>
      <c r="B32" s="10" t="s">
        <v>12</v>
      </c>
      <c r="C32" s="10"/>
      <c r="D32" s="34"/>
      <c r="E32" s="16"/>
      <c r="F32" s="16" t="str">
        <f>IF(IF(C32="","",_xlfn.TEXTAFTER(VLOOKUP(C32,'Facteurs d''émission'!$D$11:$F$501,3,FALSE),"/"))="unité","Unitaire",IF(C32="","",_xlfn.TEXTAFTER(VLOOKUP(C32,'Facteurs d''émission'!$D$11:$F$501,3,FALSE),"/")))</f>
        <v/>
      </c>
      <c r="G32" s="10" t="str">
        <f>IF(C32="","",_xlfn.IFNA(VLOOKUP(C32,'Facteurs d''émission'!$D$12:$E$403,2,FALSE),"Facteur d'émission non trouvé"))</f>
        <v/>
      </c>
      <c r="H32" s="29">
        <f t="shared" si="1"/>
        <v>0</v>
      </c>
    </row>
    <row r="33" spans="1:8" ht="14.85" customHeight="1" x14ac:dyDescent="0.25">
      <c r="A33" s="7"/>
      <c r="B33" s="10" t="s">
        <v>12</v>
      </c>
      <c r="C33" s="10"/>
      <c r="D33" s="34"/>
      <c r="E33" s="16"/>
      <c r="F33" s="16" t="str">
        <f>IF(IF(C33="","",_xlfn.TEXTAFTER(VLOOKUP(C33,'Facteurs d''émission'!$D$11:$F$501,3,FALSE),"/"))="unité","Unitaire",IF(C33="","",_xlfn.TEXTAFTER(VLOOKUP(C33,'Facteurs d''émission'!$D$11:$F$501,3,FALSE),"/")))</f>
        <v/>
      </c>
      <c r="G33" s="10" t="str">
        <f>IF(C33="","",_xlfn.IFNA(VLOOKUP(C33,'Facteurs d''émission'!$D$12:$E$403,2,FALSE),"Facteur d'émission non trouvé"))</f>
        <v/>
      </c>
      <c r="H33" s="29">
        <f t="shared" si="1"/>
        <v>0</v>
      </c>
    </row>
    <row r="34" spans="1:8" ht="14.85" customHeight="1" x14ac:dyDescent="0.25">
      <c r="A34" s="7"/>
      <c r="B34" s="10" t="s">
        <v>12</v>
      </c>
      <c r="C34" s="10"/>
      <c r="D34" s="34"/>
      <c r="E34" s="16"/>
      <c r="F34" s="16" t="str">
        <f>IF(IF(C34="","",_xlfn.TEXTAFTER(VLOOKUP(C34,'Facteurs d''émission'!$D$11:$F$501,3,FALSE),"/"))="unité","Unitaire",IF(C34="","",_xlfn.TEXTAFTER(VLOOKUP(C34,'Facteurs d''émission'!$D$11:$F$501,3,FALSE),"/")))</f>
        <v/>
      </c>
      <c r="G34" s="10" t="str">
        <f>IF(C34="","",_xlfn.IFNA(VLOOKUP(C34,'Facteurs d''émission'!$D$12:$E$403,2,FALSE),"Facteur d'émission non trouvé"))</f>
        <v/>
      </c>
      <c r="H34" s="29">
        <f t="shared" si="1"/>
        <v>0</v>
      </c>
    </row>
    <row r="35" spans="1:8" ht="14.85" customHeight="1" x14ac:dyDescent="0.25">
      <c r="A35" s="7"/>
      <c r="B35" s="10" t="s">
        <v>12</v>
      </c>
      <c r="C35" s="10"/>
      <c r="D35" s="34"/>
      <c r="E35" s="16"/>
      <c r="F35" s="16" t="str">
        <f>IF(IF(C35="","",_xlfn.TEXTAFTER(VLOOKUP(C35,'Facteurs d''émission'!$D$11:$F$501,3,FALSE),"/"))="unité","Unitaire",IF(C35="","",_xlfn.TEXTAFTER(VLOOKUP(C35,'Facteurs d''émission'!$D$11:$F$501,3,FALSE),"/")))</f>
        <v/>
      </c>
      <c r="G35" s="10" t="str">
        <f>IF(C35="","",_xlfn.IFNA(VLOOKUP(C35,'Facteurs d''émission'!$D$12:$E$403,2,FALSE),"Facteur d'émission non trouvé"))</f>
        <v/>
      </c>
      <c r="H35" s="29">
        <f t="shared" si="1"/>
        <v>0</v>
      </c>
    </row>
    <row r="36" spans="1:8" ht="14.85" customHeight="1" x14ac:dyDescent="0.25">
      <c r="A36" s="7"/>
      <c r="B36" s="10" t="s">
        <v>12</v>
      </c>
      <c r="C36" s="10"/>
      <c r="D36" s="34"/>
      <c r="E36" s="16"/>
      <c r="F36" s="16" t="str">
        <f>IF(IF(C36="","",_xlfn.TEXTAFTER(VLOOKUP(C36,'Facteurs d''émission'!$D$11:$F$501,3,FALSE),"/"))="unité","Unitaire",IF(C36="","",_xlfn.TEXTAFTER(VLOOKUP(C36,'Facteurs d''émission'!$D$11:$F$501,3,FALSE),"/")))</f>
        <v/>
      </c>
      <c r="G36" s="10" t="str">
        <f>IF(C36="","",_xlfn.IFNA(VLOOKUP(C36,'Facteurs d''émission'!$D$12:$E$403,2,FALSE),"Facteur d'émission non trouvé"))</f>
        <v/>
      </c>
      <c r="H36" s="29">
        <f>IF(C36="",0,E36*G36)</f>
        <v>0</v>
      </c>
    </row>
    <row r="37" spans="1:8" ht="14.85" customHeight="1" x14ac:dyDescent="0.25">
      <c r="A37" s="7"/>
      <c r="B37" s="10" t="s">
        <v>12</v>
      </c>
      <c r="C37" s="10"/>
      <c r="D37" s="34"/>
      <c r="E37" s="16"/>
      <c r="F37" s="16" t="str">
        <f>IF(IF(C37="","",_xlfn.TEXTAFTER(VLOOKUP(C37,'Facteurs d''émission'!$D$11:$F$501,3,FALSE),"/"))="unité","Unitaire",IF(C37="","",_xlfn.TEXTAFTER(VLOOKUP(C37,'Facteurs d''émission'!$D$11:$F$501,3,FALSE),"/")))</f>
        <v/>
      </c>
      <c r="G37" s="10" t="str">
        <f>IF(C37="","",_xlfn.IFNA(VLOOKUP(C37,'Facteurs d''émission'!$D$12:$E$403,2,FALSE),"Facteur d'émission non trouvé"))</f>
        <v/>
      </c>
      <c r="H37" s="29">
        <f t="shared" si="1"/>
        <v>0</v>
      </c>
    </row>
    <row r="38" spans="1:8" ht="14.85" customHeight="1" x14ac:dyDescent="0.25">
      <c r="A38" s="7"/>
      <c r="B38" s="10" t="s">
        <v>12</v>
      </c>
      <c r="C38" s="10"/>
      <c r="D38" s="34"/>
      <c r="E38" s="16"/>
      <c r="F38" s="16" t="str">
        <f>IF(IF(C38="","",_xlfn.TEXTAFTER(VLOOKUP(C38,'Facteurs d''émission'!$D$11:$F$501,3,FALSE),"/"))="unité","Unitaire",IF(C38="","",_xlfn.TEXTAFTER(VLOOKUP(C38,'Facteurs d''émission'!$D$11:$F$501,3,FALSE),"/")))</f>
        <v/>
      </c>
      <c r="G38" s="10" t="str">
        <f>IF(C38="","",_xlfn.IFNA(VLOOKUP(C38,'Facteurs d''émission'!$D$12:$E$403,2,FALSE),"Facteur d'émission non trouvé"))</f>
        <v/>
      </c>
      <c r="H38" s="29">
        <f t="shared" si="1"/>
        <v>0</v>
      </c>
    </row>
    <row r="39" spans="1:8" ht="14.85" customHeight="1" x14ac:dyDescent="0.25">
      <c r="A39" s="7"/>
      <c r="B39" s="10" t="s">
        <v>12</v>
      </c>
      <c r="C39" s="10"/>
      <c r="D39" s="34"/>
      <c r="E39" s="16"/>
      <c r="F39" s="16" t="str">
        <f>IF(IF(C39="","",_xlfn.TEXTAFTER(VLOOKUP(C39,'Facteurs d''émission'!$D$11:$F$501,3,FALSE),"/"))="unité","Unitaire",IF(C39="","",_xlfn.TEXTAFTER(VLOOKUP(C39,'Facteurs d''émission'!$D$11:$F$501,3,FALSE),"/")))</f>
        <v/>
      </c>
      <c r="G39" s="10" t="str">
        <f>IF(C39="","",_xlfn.IFNA(VLOOKUP(C39,'Facteurs d''émission'!$D$12:$E$403,2,FALSE),"Facteur d'émission non trouvé"))</f>
        <v/>
      </c>
      <c r="H39" s="29">
        <f t="shared" si="1"/>
        <v>0</v>
      </c>
    </row>
    <row r="40" spans="1:8" ht="14.85" customHeight="1" x14ac:dyDescent="0.25">
      <c r="A40" s="7"/>
      <c r="B40" s="10" t="s">
        <v>12</v>
      </c>
      <c r="C40" s="10"/>
      <c r="D40" s="34"/>
      <c r="E40" s="16"/>
      <c r="F40" s="16" t="str">
        <f>IF(IF(C40="","",_xlfn.TEXTAFTER(VLOOKUP(C40,'Facteurs d''émission'!$D$11:$F$501,3,FALSE),"/"))="unité","Unitaire",IF(C40="","",_xlfn.TEXTAFTER(VLOOKUP(C40,'Facteurs d''émission'!$D$11:$F$501,3,FALSE),"/")))</f>
        <v/>
      </c>
      <c r="G40" s="10" t="str">
        <f>IF(C40="","",_xlfn.IFNA(VLOOKUP(C40,'Facteurs d''émission'!$D$12:$E$403,2,FALSE),"Facteur d'émission non trouvé"))</f>
        <v/>
      </c>
      <c r="H40" s="29">
        <f t="shared" si="1"/>
        <v>0</v>
      </c>
    </row>
    <row r="41" spans="1:8" x14ac:dyDescent="0.25">
      <c r="A41" s="7"/>
      <c r="B41" s="10" t="s">
        <v>12</v>
      </c>
      <c r="C41" s="10"/>
      <c r="D41" s="34"/>
      <c r="E41" s="16"/>
      <c r="F41" s="16" t="str">
        <f>IF(IF(C41="","",_xlfn.TEXTAFTER(VLOOKUP(C41,'Facteurs d''émission'!$D$11:$F$501,3,FALSE),"/"))="unité","Unitaire",IF(C41="","",_xlfn.TEXTAFTER(VLOOKUP(C41,'Facteurs d''émission'!$D$11:$F$501,3,FALSE),"/")))</f>
        <v/>
      </c>
      <c r="G41" s="10" t="str">
        <f>IF(C41="","",_xlfn.IFNA(VLOOKUP(C41,'Facteurs d''émission'!$D$12:$E$403,2,FALSE),"Facteur d'émission non trouvé"))</f>
        <v/>
      </c>
      <c r="H41" s="29">
        <f t="shared" si="1"/>
        <v>0</v>
      </c>
    </row>
    <row r="42" spans="1:8" ht="14.85" customHeight="1" x14ac:dyDescent="0.25">
      <c r="A42" s="7"/>
      <c r="B42" s="10" t="s">
        <v>12</v>
      </c>
      <c r="C42" s="10"/>
      <c r="D42" s="34"/>
      <c r="E42" s="16"/>
      <c r="F42" s="16" t="str">
        <f>IF(IF(C42="","",_xlfn.TEXTAFTER(VLOOKUP(C42,'Facteurs d''émission'!$D$11:$F$501,3,FALSE),"/"))="unité","Unitaire",IF(C42="","",_xlfn.TEXTAFTER(VLOOKUP(C42,'Facteurs d''émission'!$D$11:$F$501,3,FALSE),"/")))</f>
        <v/>
      </c>
      <c r="G42" s="10" t="str">
        <f>IF(C42="","",_xlfn.IFNA(VLOOKUP(C42,'Facteurs d''émission'!$D$12:$E$403,2,FALSE),"Facteur d'émission non trouvé"))</f>
        <v/>
      </c>
      <c r="H42" s="29">
        <f t="shared" si="1"/>
        <v>0</v>
      </c>
    </row>
    <row r="43" spans="1:8" ht="14.85" customHeight="1" x14ac:dyDescent="0.25">
      <c r="A43" s="7"/>
      <c r="B43" s="10" t="s">
        <v>12</v>
      </c>
      <c r="C43" s="10"/>
      <c r="D43" s="34"/>
      <c r="E43" s="16"/>
      <c r="F43" s="16" t="str">
        <f>IF(IF(C43="","",_xlfn.TEXTAFTER(VLOOKUP(C43,'Facteurs d''émission'!$D$11:$F$501,3,FALSE),"/"))="unité","Unitaire",IF(C43="","",_xlfn.TEXTAFTER(VLOOKUP(C43,'Facteurs d''émission'!$D$11:$F$501,3,FALSE),"/")))</f>
        <v/>
      </c>
      <c r="G43" s="10" t="str">
        <f>IF(C43="","",_xlfn.IFNA(VLOOKUP(C43,'Facteurs d''émission'!$D$12:$E$403,2,FALSE),"Facteur d'émission non trouvé"))</f>
        <v/>
      </c>
      <c r="H43" s="29">
        <f t="shared" si="1"/>
        <v>0</v>
      </c>
    </row>
    <row r="44" spans="1:8" ht="14.85" customHeight="1" x14ac:dyDescent="0.25">
      <c r="A44" s="7"/>
      <c r="B44" s="10" t="s">
        <v>12</v>
      </c>
      <c r="C44" s="10"/>
      <c r="D44" s="34"/>
      <c r="E44" s="16"/>
      <c r="F44" s="16" t="str">
        <f>IF(IF(C44="","",_xlfn.TEXTAFTER(VLOOKUP(C44,'Facteurs d''émission'!$D$11:$F$501,3,FALSE),"/"))="unité","Unitaire",IF(C44="","",_xlfn.TEXTAFTER(VLOOKUP(C44,'Facteurs d''émission'!$D$11:$F$501,3,FALSE),"/")))</f>
        <v/>
      </c>
      <c r="G44" s="10" t="str">
        <f>IF(C44="","",_xlfn.IFNA(VLOOKUP(C44,'Facteurs d''émission'!$D$12:$E$403,2,FALSE),"Facteur d'émission non trouvé"))</f>
        <v/>
      </c>
      <c r="H44" s="29">
        <f t="shared" si="1"/>
        <v>0</v>
      </c>
    </row>
    <row r="45" spans="1:8" ht="14.85" customHeight="1" x14ac:dyDescent="0.25">
      <c r="A45" s="7"/>
      <c r="B45" s="90" t="s">
        <v>13</v>
      </c>
      <c r="C45" s="91"/>
      <c r="D45" s="91"/>
      <c r="E45" s="91"/>
      <c r="F45" s="91"/>
      <c r="G45" s="91"/>
      <c r="H45" s="92"/>
    </row>
    <row r="46" spans="1:8" ht="14.85" customHeight="1" x14ac:dyDescent="0.25">
      <c r="A46" s="7"/>
      <c r="B46" s="10" t="s">
        <v>14</v>
      </c>
      <c r="C46" s="10"/>
      <c r="D46" s="34"/>
      <c r="E46" s="16"/>
      <c r="F46" s="16" t="str">
        <f>IF(IF(C46="","",_xlfn.TEXTAFTER(VLOOKUP(C46,'Facteurs d''émission'!$D$11:$F$327,3,FALSE),"/"))="unité","Unitaire",IF(C46="","",_xlfn.TEXTAFTER(VLOOKUP(C46,'Facteurs d''émission'!$D$11:$F$327,3,FALSE),"/")))</f>
        <v/>
      </c>
      <c r="G46" s="10" t="str">
        <f>IF(C46="","",_xlfn.IFNA(VLOOKUP(C46,'Facteurs d''émission'!$D$12:$E$309,2,FALSE),"Facteur d'émission non trouvé"))</f>
        <v/>
      </c>
      <c r="H46" s="29">
        <f>IF(C46="",0,E43*G46)</f>
        <v>0</v>
      </c>
    </row>
    <row r="47" spans="1:8" ht="14.85" customHeight="1" x14ac:dyDescent="0.25">
      <c r="B47" s="10" t="s">
        <v>14</v>
      </c>
      <c r="C47" s="10"/>
      <c r="D47" s="34"/>
      <c r="E47" s="16"/>
      <c r="F47" s="16" t="str">
        <f>IF(IF(C47="","",_xlfn.TEXTAFTER(VLOOKUP(C47,'Facteurs d''émission'!$D$11:$F$327,3,FALSE),"/"))="unité","Unitaire",IF(C47="","",_xlfn.TEXTAFTER(VLOOKUP(C47,'Facteurs d''émission'!$D$11:$F$327,3,FALSE),"/")))</f>
        <v/>
      </c>
      <c r="G47" s="10" t="str">
        <f>IF(C47="","",_xlfn.IFNA(VLOOKUP(C47,'Facteurs d''émission'!$D$12:$E$309,2,FALSE),"Facteur d'émission non trouvé"))</f>
        <v/>
      </c>
      <c r="H47" s="29">
        <f t="shared" ref="H47:H49" si="2">IF(C47="",0,E47*G47)</f>
        <v>0</v>
      </c>
    </row>
    <row r="48" spans="1:8" ht="14.85" customHeight="1" x14ac:dyDescent="0.25">
      <c r="A48" s="7"/>
      <c r="B48" s="10" t="s">
        <v>14</v>
      </c>
      <c r="C48" s="10"/>
      <c r="D48" s="34"/>
      <c r="E48" s="16"/>
      <c r="F48" s="16" t="str">
        <f>IF(IF(C48="","",_xlfn.TEXTAFTER(VLOOKUP(C48,'Facteurs d''émission'!$D$11:$F$327,3,FALSE),"/"))="unité","Unitaire",IF(C48="","",_xlfn.TEXTAFTER(VLOOKUP(C48,'Facteurs d''émission'!$D$11:$F$327,3,FALSE),"/")))</f>
        <v/>
      </c>
      <c r="G48" s="10" t="str">
        <f>IF(C48="","",_xlfn.IFNA(VLOOKUP(C48,'Facteurs d''émission'!$D$12:$E$309,2,FALSE),"Facteur d'émission non trouvé"))</f>
        <v/>
      </c>
      <c r="H48" s="29">
        <f>IF(C48="",0,E48*G48)</f>
        <v>0</v>
      </c>
    </row>
    <row r="49" spans="1:8" ht="14.85" customHeight="1" x14ac:dyDescent="0.25">
      <c r="A49" s="7"/>
      <c r="B49" s="10" t="s">
        <v>14</v>
      </c>
      <c r="C49" s="10"/>
      <c r="D49" s="34"/>
      <c r="E49" s="16"/>
      <c r="F49" s="16" t="str">
        <f>IF(IF(C49="","",_xlfn.TEXTAFTER(VLOOKUP(C49,'Facteurs d''émission'!$D$11:$F$327,3,FALSE),"/"))="unité","Unitaire",IF(C49="","",_xlfn.TEXTAFTER(VLOOKUP(C49,'Facteurs d''émission'!$D$11:$F$327,3,FALSE),"/")))</f>
        <v/>
      </c>
      <c r="G49" s="10" t="str">
        <f>IF(C49="","",_xlfn.IFNA(VLOOKUP(C49,'Facteurs d''émission'!$D$12:$E$309,2,FALSE),"Facteur d'émission non trouvé"))</f>
        <v/>
      </c>
      <c r="H49" s="29">
        <f t="shared" si="2"/>
        <v>0</v>
      </c>
    </row>
    <row r="50" spans="1:8" ht="14.85" customHeight="1" x14ac:dyDescent="0.25">
      <c r="A50" s="7"/>
      <c r="B50" s="90" t="s">
        <v>15</v>
      </c>
      <c r="C50" s="91"/>
      <c r="D50" s="91"/>
      <c r="E50" s="91"/>
      <c r="F50" s="91"/>
      <c r="G50" s="91"/>
      <c r="H50" s="92"/>
    </row>
    <row r="51" spans="1:8" ht="14.85" customHeight="1" x14ac:dyDescent="0.25">
      <c r="A51" s="7"/>
      <c r="B51" s="10" t="s">
        <v>16</v>
      </c>
      <c r="C51" s="10"/>
      <c r="D51" s="34"/>
      <c r="E51" s="16"/>
      <c r="F51" s="16" t="str">
        <f>IF(IF(C51="","",_xlfn.TEXTAFTER(VLOOKUP(C51,'Facteurs d''émission'!$D$11:$F$327,3,FALSE),"/"))="unité","Unitaire",IF(C51="","",_xlfn.TEXTAFTER(VLOOKUP(C51,'Facteurs d''émission'!$D$11:$F$327,3,FALSE),"/")))</f>
        <v/>
      </c>
      <c r="G51" s="10" t="str">
        <f>IF(C51="","",_xlfn.IFNA(VLOOKUP(C51,'Facteurs d''émission'!$D$12:$E$309,2,FALSE),"Facteur d'émission non trouvé"))</f>
        <v/>
      </c>
      <c r="H51" s="29">
        <f>IF(C51="",0,E51*G51)</f>
        <v>0</v>
      </c>
    </row>
    <row r="52" spans="1:8" ht="14.85" customHeight="1" x14ac:dyDescent="0.25">
      <c r="A52" s="7"/>
      <c r="B52" s="10" t="s">
        <v>16</v>
      </c>
      <c r="C52" s="10"/>
      <c r="D52" s="34"/>
      <c r="E52" s="16"/>
      <c r="F52" s="16" t="str">
        <f>IF(IF(C52="","",_xlfn.TEXTAFTER(VLOOKUP(C52,'Facteurs d''émission'!$D$11:$F$327,3,FALSE),"/"))="unité","Unitaire",IF(C52="","",_xlfn.TEXTAFTER(VLOOKUP(C52,'Facteurs d''émission'!$D$11:$F$327,3,FALSE),"/")))</f>
        <v/>
      </c>
      <c r="G52" s="10" t="str">
        <f>IF(C52="","",_xlfn.IFNA(VLOOKUP(C52,'Facteurs d''émission'!$D$12:$E$309,2,FALSE),"Facteur d'émission non trouvé"))</f>
        <v/>
      </c>
      <c r="H52" s="29">
        <f t="shared" ref="H52:H57" si="3">IF(C52="",0,E52*G52)</f>
        <v>0</v>
      </c>
    </row>
    <row r="53" spans="1:8" ht="14.85" customHeight="1" x14ac:dyDescent="0.25">
      <c r="A53" s="7"/>
      <c r="B53" s="10" t="s">
        <v>16</v>
      </c>
      <c r="C53" s="10"/>
      <c r="D53" s="34"/>
      <c r="E53" s="16"/>
      <c r="F53" s="16" t="str">
        <f>IF(IF(C53="","",_xlfn.TEXTAFTER(VLOOKUP(C53,'Facteurs d''émission'!$D$11:$F$327,3,FALSE),"/"))="unité","Unitaire",IF(C53="","",_xlfn.TEXTAFTER(VLOOKUP(C53,'Facteurs d''émission'!$D$11:$F$327,3,FALSE),"/")))</f>
        <v/>
      </c>
      <c r="G53" s="10" t="str">
        <f>IF(C53="","",_xlfn.IFNA(VLOOKUP(C53,'Facteurs d''émission'!$D$12:$E$309,2,FALSE),"Facteur d'émission non trouvé"))</f>
        <v/>
      </c>
      <c r="H53" s="29">
        <f t="shared" si="3"/>
        <v>0</v>
      </c>
    </row>
    <row r="54" spans="1:8" ht="14.85" customHeight="1" x14ac:dyDescent="0.25">
      <c r="A54" s="7"/>
      <c r="B54" s="10" t="s">
        <v>16</v>
      </c>
      <c r="C54" s="10"/>
      <c r="D54" s="34"/>
      <c r="E54" s="16"/>
      <c r="F54" s="16" t="str">
        <f>IF(IF(C54="","",_xlfn.TEXTAFTER(VLOOKUP(C54,'Facteurs d''émission'!$D$11:$F$327,3,FALSE),"/"))="unité","Unitaire",IF(C54="","",_xlfn.TEXTAFTER(VLOOKUP(C54,'Facteurs d''émission'!$D$11:$F$327,3,FALSE),"/")))</f>
        <v/>
      </c>
      <c r="G54" s="10" t="str">
        <f>IF(C54="","",_xlfn.IFNA(VLOOKUP(C54,'Facteurs d''émission'!$D$12:$E$309,2,FALSE),"Facteur d'émission non trouvé"))</f>
        <v/>
      </c>
      <c r="H54" s="29">
        <f>IF(C54="",0,E54*G54)</f>
        <v>0</v>
      </c>
    </row>
    <row r="55" spans="1:8" ht="14.85" customHeight="1" x14ac:dyDescent="0.25">
      <c r="B55" s="10" t="s">
        <v>16</v>
      </c>
      <c r="C55" s="10"/>
      <c r="D55" s="34"/>
      <c r="E55" s="16"/>
      <c r="F55" s="16" t="str">
        <f>IF(IF(C55="","",_xlfn.TEXTAFTER(VLOOKUP(C55,'Facteurs d''émission'!$D$11:$F$327,3,FALSE),"/"))="unité","Unitaire",IF(C55="","",_xlfn.TEXTAFTER(VLOOKUP(C55,'Facteurs d''émission'!$D$11:$F$327,3,FALSE),"/")))</f>
        <v/>
      </c>
      <c r="G55" s="10" t="str">
        <f>IF(C55="","",_xlfn.IFNA(VLOOKUP(C55,'Facteurs d''émission'!$D$12:$E$309,2,FALSE),"Facteur d'émission non trouvé"))</f>
        <v/>
      </c>
      <c r="H55" s="29">
        <f t="shared" si="3"/>
        <v>0</v>
      </c>
    </row>
    <row r="56" spans="1:8" ht="14.85" customHeight="1" x14ac:dyDescent="0.25">
      <c r="A56" s="7"/>
      <c r="B56" s="10" t="s">
        <v>16</v>
      </c>
      <c r="C56" s="10"/>
      <c r="D56" s="34"/>
      <c r="E56" s="16"/>
      <c r="F56" s="16" t="str">
        <f>IF(IF(C56="","",_xlfn.TEXTAFTER(VLOOKUP(C56,'Facteurs d''émission'!$D$11:$F$327,3,FALSE),"/"))="unité","Unitaire",IF(C56="","",_xlfn.TEXTAFTER(VLOOKUP(C56,'Facteurs d''émission'!$D$11:$F$327,3,FALSE),"/")))</f>
        <v/>
      </c>
      <c r="G56" s="10" t="str">
        <f>IF(C56="","",_xlfn.IFNA(VLOOKUP(C56,'Facteurs d''émission'!$D$12:$E$309,2,FALSE),"Facteur d'émission non trouvé"))</f>
        <v/>
      </c>
      <c r="H56" s="29">
        <f>IF(C56="",0,E56*G56)</f>
        <v>0</v>
      </c>
    </row>
    <row r="57" spans="1:8" ht="14.85" customHeight="1" x14ac:dyDescent="0.25">
      <c r="A57" s="7"/>
      <c r="B57" s="10" t="s">
        <v>16</v>
      </c>
      <c r="C57" s="10"/>
      <c r="D57" s="34"/>
      <c r="E57" s="16"/>
      <c r="F57" s="16" t="str">
        <f>IF(IF(C57="","",_xlfn.TEXTAFTER(VLOOKUP(C57,'Facteurs d''émission'!$D$11:$F$327,3,FALSE),"/"))="unité","Unitaire",IF(C57="","",_xlfn.TEXTAFTER(VLOOKUP(C57,'Facteurs d''émission'!$D$11:$F$327,3,FALSE),"/")))</f>
        <v/>
      </c>
      <c r="G57" s="10" t="str">
        <f>IF(C57="","",_xlfn.IFNA(VLOOKUP(C57,'Facteurs d''émission'!$D$12:$E$309,2,FALSE),"Facteur d'émission non trouvé"))</f>
        <v/>
      </c>
      <c r="H57" s="29">
        <f t="shared" si="3"/>
        <v>0</v>
      </c>
    </row>
    <row r="58" spans="1:8" ht="14.85" customHeight="1" x14ac:dyDescent="0.25">
      <c r="A58" s="7"/>
      <c r="B58" s="90" t="s">
        <v>17</v>
      </c>
      <c r="C58" s="91"/>
      <c r="D58" s="91"/>
      <c r="E58" s="91"/>
      <c r="F58" s="91"/>
      <c r="G58" s="91"/>
      <c r="H58" s="92"/>
    </row>
    <row r="59" spans="1:8" ht="14.85" customHeight="1" x14ac:dyDescent="0.25">
      <c r="A59" s="7"/>
      <c r="B59" s="10" t="s">
        <v>18</v>
      </c>
      <c r="C59" s="10"/>
      <c r="D59" s="34"/>
      <c r="E59" s="16"/>
      <c r="F59" s="16" t="str">
        <f>IF(IF(C59="","",_xlfn.TEXTAFTER(VLOOKUP(C59,'Facteurs d''émission'!$D$11:$F$327,3,FALSE),"/"))="unité","Unitaire",IF(C59="","",_xlfn.TEXTAFTER(VLOOKUP(C59,'Facteurs d''émission'!$D$11:$F$327,3,FALSE),"/")))</f>
        <v/>
      </c>
      <c r="G59" s="10" t="str">
        <f>IF(C59="","",_xlfn.IFNA(VLOOKUP(C59,'Facteurs d''émission'!$D$12:$E$369,2,FALSE),"Facteur d'émission non trouvé"))</f>
        <v/>
      </c>
      <c r="H59" s="29">
        <f>IF(C59="",0,E59*G59)</f>
        <v>0</v>
      </c>
    </row>
    <row r="60" spans="1:8" ht="14.85" customHeight="1" x14ac:dyDescent="0.25">
      <c r="A60" s="7"/>
      <c r="B60" s="10" t="s">
        <v>18</v>
      </c>
      <c r="C60" s="10"/>
      <c r="D60" s="34"/>
      <c r="E60" s="16"/>
      <c r="F60" s="16" t="str">
        <f>IF(IF(C60="","",_xlfn.TEXTAFTER(VLOOKUP(C60,'Facteurs d''émission'!$D$11:$F$327,3,FALSE),"/"))="unité","Unitaire",IF(C60="","",_xlfn.TEXTAFTER(VLOOKUP(C60,'Facteurs d''émission'!$D$11:$F$327,3,FALSE),"/")))</f>
        <v/>
      </c>
      <c r="G60" s="10" t="str">
        <f>IF(C60="","",_xlfn.IFNA(VLOOKUP(C60,'Facteurs d''émission'!$D$12:$E$369,2,FALSE),"Facteur d'émission non trouvé"))</f>
        <v/>
      </c>
      <c r="H60" s="29">
        <f>IF(C60="",0,E60*G60)</f>
        <v>0</v>
      </c>
    </row>
    <row r="61" spans="1:8" ht="14.85" customHeight="1" x14ac:dyDescent="0.25">
      <c r="A61" s="7"/>
      <c r="B61" s="10" t="s">
        <v>18</v>
      </c>
      <c r="C61" s="10"/>
      <c r="D61" s="34"/>
      <c r="E61" s="16"/>
      <c r="F61" s="16" t="str">
        <f>IF(IF(C61="","",_xlfn.TEXTAFTER(VLOOKUP(C61,'Facteurs d''émission'!$D$11:$F$327,3,FALSE),"/"))="unité","Unitaire",IF(C61="","",_xlfn.TEXTAFTER(VLOOKUP(C61,'Facteurs d''émission'!$D$11:$F$327,3,FALSE),"/")))</f>
        <v/>
      </c>
      <c r="G61" s="10" t="str">
        <f>IF(C61="","",_xlfn.IFNA(VLOOKUP(C61,'Facteurs d''émission'!$D$12:$E$369,2,FALSE),"Facteur d'émission non trouvé"))</f>
        <v/>
      </c>
      <c r="H61" s="29">
        <f>IF(C61="",0,E61*G61)</f>
        <v>0</v>
      </c>
    </row>
    <row r="62" spans="1:8" ht="14.85" customHeight="1" x14ac:dyDescent="0.25">
      <c r="A62" s="7"/>
      <c r="B62" s="10" t="s">
        <v>18</v>
      </c>
      <c r="C62" s="10"/>
      <c r="D62" s="34"/>
      <c r="E62" s="16"/>
      <c r="F62" s="16" t="str">
        <f>IF(IF(C62="","",_xlfn.TEXTAFTER(VLOOKUP(C62,'Facteurs d''émission'!$D$11:$F$327,3,FALSE),"/"))="unité","Unitaire",IF(C62="","",_xlfn.TEXTAFTER(VLOOKUP(C62,'Facteurs d''émission'!$D$11:$F$327,3,FALSE),"/")))</f>
        <v/>
      </c>
      <c r="G62" s="10" t="str">
        <f>IF(C62="","",_xlfn.IFNA(VLOOKUP(C62,'Facteurs d''émission'!$D$12:$E$369,2,FALSE),"Facteur d'émission non trouvé"))</f>
        <v/>
      </c>
      <c r="H62" s="29">
        <f t="shared" ref="H62" si="4">IF(C62="",0,E62*G62)</f>
        <v>0</v>
      </c>
    </row>
    <row r="63" spans="1:8" ht="14.85" customHeight="1" x14ac:dyDescent="0.25">
      <c r="A63" s="7"/>
      <c r="B63" s="87" t="s">
        <v>23</v>
      </c>
      <c r="C63" s="88"/>
      <c r="D63" s="88"/>
      <c r="E63" s="88"/>
      <c r="F63" s="88"/>
      <c r="G63" s="89"/>
      <c r="H63" s="30">
        <f>SUM(H19:H62)</f>
        <v>0</v>
      </c>
    </row>
    <row r="64" spans="1:8" ht="14.45" customHeight="1" x14ac:dyDescent="0.25">
      <c r="A64" s="7"/>
    </row>
    <row r="65" ht="14.85" customHeight="1" x14ac:dyDescent="0.25"/>
    <row r="66" ht="14.85" customHeight="1" x14ac:dyDescent="0.25"/>
    <row r="67" ht="15.95" customHeight="1" x14ac:dyDescent="0.25"/>
  </sheetData>
  <mergeCells count="9">
    <mergeCell ref="G3:G7"/>
    <mergeCell ref="H3:I7"/>
    <mergeCell ref="B9:G13"/>
    <mergeCell ref="B63:G63"/>
    <mergeCell ref="B18:H18"/>
    <mergeCell ref="B24:H24"/>
    <mergeCell ref="B45:H45"/>
    <mergeCell ref="B50:H50"/>
    <mergeCell ref="B58:H58"/>
  </mergeCells>
  <dataValidations count="5">
    <dataValidation type="list" allowBlank="1" showInputMessage="1" sqref="C25:C44" xr:uid="{141A3717-C5E1-4365-8549-B9132CD02D9D}">
      <formula1>IF(C25&lt;&gt;"",OFFSET(f_alimentation,MATCH(C25&amp;"*",f_alimentation,0)-1,,COUNTIF(f_alimentation,C25&amp;"*"),1),f_alimentation)</formula1>
    </dataValidation>
    <dataValidation type="list" allowBlank="1" showInputMessage="1" sqref="C46:C49" xr:uid="{2DF018C7-CFD8-444C-B8CC-09C2D692E13D}">
      <formula1>IF(C46&lt;&gt;"",OFFSET(f_deplacement,MATCH(C46&amp;"*",f_deplacement,0)-1,,COUNTIF(f_deplacement,C46&amp;"*"),1),f_deplacement)</formula1>
    </dataValidation>
    <dataValidation type="list" allowBlank="1" showInputMessage="1" sqref="C59:C62" xr:uid="{90A9667C-6BB5-461F-A523-5FD0566459C2}">
      <formula1>IF(C59&lt;&gt;"",OFFSET(f_dechets,MATCH(C59&amp;"*",f_dechets,0)-1,,COUNTIF(f_dechets,C59&amp;"*"),1),f_dechets)</formula1>
    </dataValidation>
    <dataValidation type="list" allowBlank="1" showInputMessage="1" showErrorMessage="1" sqref="C23" xr:uid="{471601C3-4D36-4260-810A-37D6C663B23C}">
      <formula1>INDIRECT(A23)</formula1>
    </dataValidation>
    <dataValidation type="list" allowBlank="1" showInputMessage="1" sqref="C51:C57" xr:uid="{BDDBC1C3-E6ED-4CED-928A-F9714E7BDB3E}">
      <formula1>IF(C51&lt;&gt;"",OFFSET(f_adbes,MATCH(C51&amp;"*",f_adbes,0)-1,,COUNTIF(f_adbes,C51&amp;"*"),1),f_adbes)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28EA335-A8E1-46E4-B1DF-76512AC3B2D4}">
          <x14:formula1>
            <xm:f>'Facteurs d''émission'!$D$11:$D$14</xm:f>
          </x14:formula1>
          <xm:sqref>C19:C22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0573d-0faf-4b6b-94d4-0c7230901ddb">
      <Terms xmlns="http://schemas.microsoft.com/office/infopath/2007/PartnerControls"/>
    </lcf76f155ced4ddcb4097134ff3c332f>
    <TaxCatchAll xmlns="70f2c11d-9315-4599-bd86-5275b02ff8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3DF35AE3158248A99030393F87A33D" ma:contentTypeVersion="15" ma:contentTypeDescription="Crée un document." ma:contentTypeScope="" ma:versionID="15b176da170d2f9ed24d0ad78d1b8174">
  <xsd:schema xmlns:xsd="http://www.w3.org/2001/XMLSchema" xmlns:xs="http://www.w3.org/2001/XMLSchema" xmlns:p="http://schemas.microsoft.com/office/2006/metadata/properties" xmlns:ns2="fb00573d-0faf-4b6b-94d4-0c7230901ddb" xmlns:ns3="70f2c11d-9315-4599-bd86-5275b02ff840" targetNamespace="http://schemas.microsoft.com/office/2006/metadata/properties" ma:root="true" ma:fieldsID="3cb31a258c3f6612ab71ceb042754e96" ns2:_="" ns3:_="">
    <xsd:import namespace="fb00573d-0faf-4b6b-94d4-0c7230901ddb"/>
    <xsd:import namespace="70f2c11d-9315-4599-bd86-5275b02ff8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0573d-0faf-4b6b-94d4-0c7230901d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504f92de-143e-467b-99a2-76bfc587c2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2c11d-9315-4599-bd86-5275b02ff8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f3e8e1e-d576-4576-b884-5a7e8153cae7}" ma:internalName="TaxCatchAll" ma:showField="CatchAllData" ma:web="70f2c11d-9315-4599-bd86-5275b02ff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F7982-7A0E-4F35-B5F9-FEE0837087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7303D-5B6A-4AF6-9080-C6790FE8C49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5543661-5493-4b7e-9b9b-79ea0124e42a"/>
    <ds:schemaRef ds:uri="10f01f0f-f82c-4faf-a593-ceb39a50ab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4C1516-DF71-4EBA-BA10-C5D3C9DB5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14</vt:i4>
      </vt:variant>
    </vt:vector>
  </HeadingPairs>
  <TitlesOfParts>
    <vt:vector size="17" baseType="lpstr">
      <vt:lpstr>Facteurs d'émission</vt:lpstr>
      <vt:lpstr>Convertisseurs</vt:lpstr>
      <vt:lpstr>Template</vt:lpstr>
      <vt:lpstr>Achats_de_biens_et_services</vt:lpstr>
      <vt:lpstr>Alimentation</vt:lpstr>
      <vt:lpstr>Déchets</vt:lpstr>
      <vt:lpstr>Déplacements_de_personnes</vt:lpstr>
      <vt:lpstr>Internet</vt:lpstr>
      <vt:lpstr>l_adbes</vt:lpstr>
      <vt:lpstr>l_alimentation</vt:lpstr>
      <vt:lpstr>l_dechets</vt:lpstr>
      <vt:lpstr>l_deplacement</vt:lpstr>
      <vt:lpstr>p_adbes</vt:lpstr>
      <vt:lpstr>p_alimentation</vt:lpstr>
      <vt:lpstr>p_dechets</vt:lpstr>
      <vt:lpstr>p_deplacement</vt:lpstr>
      <vt:lpstr>Sources_fixes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Malorie TELLIER</dc:creator>
  <cp:keywords/>
  <dc:description/>
  <cp:lastModifiedBy>Kewin BINDZI</cp:lastModifiedBy>
  <cp:revision/>
  <dcterms:created xsi:type="dcterms:W3CDTF">2021-05-02T15:30:01Z</dcterms:created>
  <dcterms:modified xsi:type="dcterms:W3CDTF">2024-04-24T13:39:06Z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0x0101000F3DF35AE3158248A99030393F87A33D</vt:lpwstr>
  </property>
</Properties>
</file>